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anoeCouple New\"/>
    </mc:Choice>
  </mc:AlternateContent>
  <xr:revisionPtr revIDLastSave="0" documentId="8_{D2CF5392-19E5-4CAB-A8A2-06566D83A7D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preadsheet" sheetId="1" r:id="rId1"/>
    <sheet name="Instructions" sheetId="2" r:id="rId2"/>
  </sheets>
  <definedNames>
    <definedName name="BreakTime">Spreadsheet!$L$8</definedName>
    <definedName name="Day">Spreadsheet!$S$3:$T$9</definedName>
    <definedName name="DAYNO">Spreadsheet!$F$5:$G$9</definedName>
    <definedName name="LunchTime">Spreadsheet!$K$9</definedName>
    <definedName name="NumBreaks">Spreadsheet!$K$8</definedName>
    <definedName name="PaddleSpeed">Spreadsheet!$K$4</definedName>
    <definedName name="PortageSpeed">Spreadsheet!$K$6</definedName>
    <definedName name="PortageTrips">Spreadsheet!$K$7</definedName>
    <definedName name="_xlnm.Print_Area" localSheetId="0">Spreadsheet!$A$15:$U$88</definedName>
    <definedName name="_xlnm.Print_Titles" localSheetId="0">Spreadsheet!$1:$13</definedName>
    <definedName name="UnloadReload">Spreadsheet!$K$5</definedName>
  </definedNames>
  <calcPr calcId="191029"/>
</workbook>
</file>

<file path=xl/calcChain.xml><?xml version="1.0" encoding="utf-8"?>
<calcChain xmlns="http://schemas.openxmlformats.org/spreadsheetml/2006/main">
  <c r="K6" i="1" l="1"/>
  <c r="K5" i="1"/>
  <c r="I23" i="1" s="1"/>
  <c r="K23" i="1"/>
  <c r="L23" i="1" s="1"/>
  <c r="L8" i="1"/>
  <c r="N30" i="1" s="1"/>
  <c r="K9" i="1"/>
  <c r="N82" i="1" s="1"/>
  <c r="K85" i="1"/>
  <c r="L85" i="1" s="1"/>
  <c r="O85" i="1" s="1"/>
  <c r="O84" i="1"/>
  <c r="N84" i="1"/>
  <c r="K84" i="1"/>
  <c r="L84" i="1"/>
  <c r="I84" i="1"/>
  <c r="K83" i="1"/>
  <c r="L83" i="1" s="1"/>
  <c r="O83" i="1" s="1"/>
  <c r="K82" i="1"/>
  <c r="L82" i="1" s="1"/>
  <c r="O82" i="1" s="1"/>
  <c r="K81" i="1"/>
  <c r="L81" i="1"/>
  <c r="O80" i="1"/>
  <c r="N80" i="1"/>
  <c r="K80" i="1"/>
  <c r="L80" i="1"/>
  <c r="I79" i="1"/>
  <c r="K79" i="1"/>
  <c r="L79" i="1"/>
  <c r="C15" i="1"/>
  <c r="C16" i="1" s="1"/>
  <c r="K17" i="1"/>
  <c r="L17" i="1"/>
  <c r="K35" i="1"/>
  <c r="L35" i="1" s="1"/>
  <c r="N35" i="1"/>
  <c r="O35" i="1"/>
  <c r="H87" i="1"/>
  <c r="G87" i="1"/>
  <c r="E87" i="1"/>
  <c r="K75" i="1"/>
  <c r="L75" i="1"/>
  <c r="K70" i="1"/>
  <c r="L70" i="1"/>
  <c r="I70" i="1"/>
  <c r="O70" i="1" s="1"/>
  <c r="K63" i="1"/>
  <c r="L63" i="1"/>
  <c r="I63" i="1"/>
  <c r="K62" i="1"/>
  <c r="L62" i="1" s="1"/>
  <c r="I62" i="1"/>
  <c r="K58" i="1"/>
  <c r="L58" i="1" s="1"/>
  <c r="O58" i="1" s="1"/>
  <c r="K57" i="1"/>
  <c r="L57" i="1" s="1"/>
  <c r="I57" i="1"/>
  <c r="O57" i="1" s="1"/>
  <c r="K45" i="1"/>
  <c r="L45" i="1"/>
  <c r="O45" i="1" s="1"/>
  <c r="I45" i="1"/>
  <c r="K38" i="1"/>
  <c r="L38" i="1" s="1"/>
  <c r="O38" i="1" s="1"/>
  <c r="I32" i="1"/>
  <c r="K32" i="1"/>
  <c r="L32" i="1"/>
  <c r="O32" i="1" s="1"/>
  <c r="N32" i="1"/>
  <c r="K30" i="1"/>
  <c r="L30" i="1" s="1"/>
  <c r="O30" i="1" s="1"/>
  <c r="I30" i="1"/>
  <c r="K78" i="1"/>
  <c r="L78" i="1"/>
  <c r="N78" i="1"/>
  <c r="K77" i="1"/>
  <c r="L77" i="1" s="1"/>
  <c r="I76" i="1"/>
  <c r="O76" i="1" s="1"/>
  <c r="K76" i="1"/>
  <c r="L76" i="1"/>
  <c r="K74" i="1"/>
  <c r="L74" i="1" s="1"/>
  <c r="N74" i="1"/>
  <c r="O74" i="1"/>
  <c r="K73" i="1"/>
  <c r="L73" i="1" s="1"/>
  <c r="O73" i="1" s="1"/>
  <c r="I72" i="1"/>
  <c r="O72" i="1" s="1"/>
  <c r="K72" i="1"/>
  <c r="L72" i="1"/>
  <c r="N72" i="1"/>
  <c r="K71" i="1"/>
  <c r="L71" i="1"/>
  <c r="N70" i="1"/>
  <c r="I69" i="1"/>
  <c r="K69" i="1"/>
  <c r="L69" i="1"/>
  <c r="N69" i="1"/>
  <c r="O69" i="1"/>
  <c r="I68" i="1"/>
  <c r="K68" i="1"/>
  <c r="L68" i="1"/>
  <c r="O68" i="1" s="1"/>
  <c r="N68" i="1"/>
  <c r="I67" i="1"/>
  <c r="O67" i="1" s="1"/>
  <c r="K67" i="1"/>
  <c r="L67" i="1" s="1"/>
  <c r="N67" i="1"/>
  <c r="I66" i="1"/>
  <c r="K66" i="1"/>
  <c r="L66" i="1"/>
  <c r="O66" i="1" s="1"/>
  <c r="N66" i="1"/>
  <c r="I65" i="1"/>
  <c r="K65" i="1"/>
  <c r="L65" i="1" s="1"/>
  <c r="O65" i="1" s="1"/>
  <c r="N65" i="1"/>
  <c r="I64" i="1"/>
  <c r="O64" i="1" s="1"/>
  <c r="K64" i="1"/>
  <c r="L64" i="1"/>
  <c r="N64" i="1"/>
  <c r="N62" i="1"/>
  <c r="O62" i="1"/>
  <c r="I61" i="1"/>
  <c r="K61" i="1"/>
  <c r="L61" i="1"/>
  <c r="O61" i="1" s="1"/>
  <c r="N61" i="1"/>
  <c r="K60" i="1"/>
  <c r="L60" i="1" s="1"/>
  <c r="O60" i="1" s="1"/>
  <c r="N60" i="1"/>
  <c r="I59" i="1"/>
  <c r="K59" i="1"/>
  <c r="L59" i="1"/>
  <c r="O59" i="1" s="1"/>
  <c r="N58" i="1"/>
  <c r="N57" i="1"/>
  <c r="I56" i="1"/>
  <c r="K56" i="1"/>
  <c r="L56" i="1"/>
  <c r="N56" i="1"/>
  <c r="I55" i="1"/>
  <c r="O55" i="1" s="1"/>
  <c r="K55" i="1"/>
  <c r="L55" i="1"/>
  <c r="N55" i="1"/>
  <c r="I54" i="1"/>
  <c r="K54" i="1"/>
  <c r="L54" i="1" s="1"/>
  <c r="N54" i="1"/>
  <c r="O54" i="1"/>
  <c r="I53" i="1"/>
  <c r="O53" i="1" s="1"/>
  <c r="K53" i="1"/>
  <c r="L53" i="1"/>
  <c r="I52" i="1"/>
  <c r="K52" i="1"/>
  <c r="L52" i="1" s="1"/>
  <c r="O52" i="1" s="1"/>
  <c r="N52" i="1"/>
  <c r="I51" i="1"/>
  <c r="K51" i="1"/>
  <c r="L51" i="1" s="1"/>
  <c r="N51" i="1"/>
  <c r="I50" i="1"/>
  <c r="K50" i="1"/>
  <c r="L50" i="1"/>
  <c r="O50" i="1" s="1"/>
  <c r="N50" i="1"/>
  <c r="I49" i="1"/>
  <c r="K49" i="1"/>
  <c r="L49" i="1" s="1"/>
  <c r="N49" i="1"/>
  <c r="I48" i="1"/>
  <c r="K48" i="1"/>
  <c r="L48" i="1" s="1"/>
  <c r="N48" i="1"/>
  <c r="O48" i="1"/>
  <c r="I47" i="1"/>
  <c r="K47" i="1"/>
  <c r="L47" i="1"/>
  <c r="N47" i="1"/>
  <c r="O47" i="1" s="1"/>
  <c r="I46" i="1"/>
  <c r="K46" i="1"/>
  <c r="L46" i="1" s="1"/>
  <c r="O46" i="1" s="1"/>
  <c r="N46" i="1"/>
  <c r="N45" i="1"/>
  <c r="I44" i="1"/>
  <c r="K44" i="1"/>
  <c r="L44" i="1" s="1"/>
  <c r="N44" i="1"/>
  <c r="K43" i="1"/>
  <c r="L43" i="1" s="1"/>
  <c r="N43" i="1"/>
  <c r="O42" i="1"/>
  <c r="N42" i="1"/>
  <c r="I41" i="1"/>
  <c r="K41" i="1"/>
  <c r="L41" i="1"/>
  <c r="O41" i="1" s="1"/>
  <c r="N41" i="1"/>
  <c r="I40" i="1"/>
  <c r="K40" i="1"/>
  <c r="L40" i="1" s="1"/>
  <c r="O40" i="1" s="1"/>
  <c r="N40" i="1"/>
  <c r="K39" i="1"/>
  <c r="L39" i="1"/>
  <c r="N39" i="1"/>
  <c r="O39" i="1"/>
  <c r="N38" i="1"/>
  <c r="I37" i="1"/>
  <c r="O37" i="1" s="1"/>
  <c r="K37" i="1"/>
  <c r="L37" i="1"/>
  <c r="N37" i="1"/>
  <c r="I36" i="1"/>
  <c r="O36" i="1" s="1"/>
  <c r="K36" i="1"/>
  <c r="L36" i="1"/>
  <c r="N36" i="1"/>
  <c r="K34" i="1"/>
  <c r="L34" i="1" s="1"/>
  <c r="O34" i="1" s="1"/>
  <c r="N34" i="1"/>
  <c r="I33" i="1"/>
  <c r="K33" i="1"/>
  <c r="L33" i="1"/>
  <c r="O33" i="1" s="1"/>
  <c r="I31" i="1"/>
  <c r="O31" i="1" s="1"/>
  <c r="K31" i="1"/>
  <c r="L31" i="1"/>
  <c r="N31" i="1"/>
  <c r="I29" i="1"/>
  <c r="O29" i="1" s="1"/>
  <c r="K29" i="1"/>
  <c r="L29" i="1"/>
  <c r="N29" i="1"/>
  <c r="I28" i="1"/>
  <c r="K28" i="1"/>
  <c r="L28" i="1" s="1"/>
  <c r="N28" i="1"/>
  <c r="O28" i="1"/>
  <c r="I27" i="1"/>
  <c r="K27" i="1"/>
  <c r="L27" i="1"/>
  <c r="N27" i="1"/>
  <c r="I26" i="1"/>
  <c r="O26" i="1" s="1"/>
  <c r="K26" i="1"/>
  <c r="L26" i="1"/>
  <c r="N26" i="1"/>
  <c r="I25" i="1"/>
  <c r="O25" i="1" s="1"/>
  <c r="K25" i="1"/>
  <c r="L25" i="1"/>
  <c r="N25" i="1"/>
  <c r="I24" i="1"/>
  <c r="K24" i="1"/>
  <c r="L24" i="1" s="1"/>
  <c r="O24" i="1" s="1"/>
  <c r="N24" i="1"/>
  <c r="I22" i="1"/>
  <c r="K22" i="1"/>
  <c r="L22" i="1"/>
  <c r="N22" i="1"/>
  <c r="O22" i="1"/>
  <c r="I21" i="1"/>
  <c r="K21" i="1"/>
  <c r="L21" i="1"/>
  <c r="O21" i="1" s="1"/>
  <c r="I20" i="1"/>
  <c r="O20" i="1" s="1"/>
  <c r="K20" i="1"/>
  <c r="L20" i="1"/>
  <c r="N20" i="1"/>
  <c r="K19" i="1"/>
  <c r="L19" i="1"/>
  <c r="N19" i="1"/>
  <c r="I18" i="1"/>
  <c r="K18" i="1"/>
  <c r="L18" i="1"/>
  <c r="N18" i="1"/>
  <c r="O18" i="1"/>
  <c r="N17" i="1"/>
  <c r="I16" i="1"/>
  <c r="O16" i="1" s="1"/>
  <c r="K16" i="1"/>
  <c r="L16" i="1"/>
  <c r="N16" i="1"/>
  <c r="I15" i="1"/>
  <c r="K15" i="1"/>
  <c r="L15" i="1"/>
  <c r="N15" i="1"/>
  <c r="O15" i="1" s="1"/>
  <c r="B15" i="1"/>
  <c r="N83" i="1"/>
  <c r="N85" i="1"/>
  <c r="O56" i="1"/>
  <c r="O27" i="1"/>
  <c r="I71" i="1"/>
  <c r="O71" i="1" s="1"/>
  <c r="I73" i="1"/>
  <c r="N76" i="1"/>
  <c r="I77" i="1"/>
  <c r="O77" i="1" s="1"/>
  <c r="I38" i="1"/>
  <c r="I17" i="1"/>
  <c r="O17" i="1"/>
  <c r="I82" i="1"/>
  <c r="N23" i="1"/>
  <c r="N79" i="1"/>
  <c r="O79" i="1"/>
  <c r="I81" i="1"/>
  <c r="I83" i="1"/>
  <c r="I85" i="1"/>
  <c r="I19" i="1"/>
  <c r="O19" i="1"/>
  <c r="N21" i="1"/>
  <c r="N33" i="1"/>
  <c r="I34" i="1"/>
  <c r="I39" i="1"/>
  <c r="I43" i="1"/>
  <c r="N53" i="1"/>
  <c r="N59" i="1"/>
  <c r="I60" i="1"/>
  <c r="N63" i="1"/>
  <c r="O63" i="1"/>
  <c r="N71" i="1"/>
  <c r="N73" i="1"/>
  <c r="I74" i="1"/>
  <c r="N77" i="1"/>
  <c r="I78" i="1"/>
  <c r="O78" i="1"/>
  <c r="I75" i="1"/>
  <c r="O49" i="1" l="1"/>
  <c r="O51" i="1"/>
  <c r="O43" i="1"/>
  <c r="O44" i="1"/>
  <c r="O23" i="1"/>
  <c r="B16" i="1"/>
  <c r="C17" i="1"/>
  <c r="N81" i="1"/>
  <c r="O81" i="1" s="1"/>
  <c r="N75" i="1"/>
  <c r="O75" i="1" s="1"/>
  <c r="I35" i="1"/>
  <c r="I80" i="1"/>
  <c r="C18" i="1" l="1"/>
  <c r="B17" i="1"/>
  <c r="B18" i="1" l="1"/>
  <c r="C19" i="1"/>
  <c r="C20" i="1" l="1"/>
  <c r="B19" i="1"/>
  <c r="C21" i="1" l="1"/>
  <c r="B20" i="1"/>
  <c r="B21" i="1" l="1"/>
  <c r="C22" i="1"/>
  <c r="C23" i="1" l="1"/>
  <c r="B22" i="1"/>
  <c r="B23" i="1" l="1"/>
  <c r="C24" i="1"/>
  <c r="B24" i="1" l="1"/>
  <c r="C25" i="1"/>
  <c r="C26" i="1" l="1"/>
  <c r="B25" i="1"/>
  <c r="B26" i="1" l="1"/>
  <c r="C27" i="1"/>
  <c r="B27" i="1" l="1"/>
  <c r="C28" i="1"/>
  <c r="C29" i="1" l="1"/>
  <c r="B28" i="1"/>
  <c r="C30" i="1" l="1"/>
  <c r="B29" i="1"/>
  <c r="B30" i="1" l="1"/>
  <c r="C31" i="1"/>
  <c r="B31" i="1" l="1"/>
  <c r="C32" i="1"/>
  <c r="B32" i="1" l="1"/>
  <c r="C33" i="1"/>
  <c r="C34" i="1" l="1"/>
  <c r="B33" i="1"/>
  <c r="B34" i="1" l="1"/>
  <c r="C35" i="1"/>
  <c r="B35" i="1" l="1"/>
  <c r="C36" i="1"/>
  <c r="B36" i="1" l="1"/>
  <c r="C37" i="1"/>
  <c r="C38" i="1" l="1"/>
  <c r="B37" i="1"/>
  <c r="B38" i="1" l="1"/>
  <c r="C39" i="1"/>
  <c r="B39" i="1" l="1"/>
  <c r="C40" i="1"/>
  <c r="C41" i="1" l="1"/>
  <c r="B40" i="1"/>
  <c r="C42" i="1" l="1"/>
  <c r="B41" i="1"/>
  <c r="B42" i="1" l="1"/>
  <c r="C43" i="1"/>
  <c r="B43" i="1" l="1"/>
  <c r="C44" i="1"/>
  <c r="B44" i="1" l="1"/>
  <c r="C45" i="1"/>
  <c r="B45" i="1" l="1"/>
  <c r="C46" i="1"/>
  <c r="B46" i="1" l="1"/>
  <c r="C47" i="1"/>
  <c r="B47" i="1" l="1"/>
  <c r="C48" i="1"/>
  <c r="B48" i="1" l="1"/>
  <c r="C49" i="1"/>
  <c r="C50" i="1" l="1"/>
  <c r="B49" i="1"/>
  <c r="B50" i="1" l="1"/>
  <c r="C51" i="1"/>
  <c r="B51" i="1" l="1"/>
  <c r="C52" i="1"/>
  <c r="B52" i="1" l="1"/>
  <c r="C53" i="1"/>
  <c r="C54" i="1" l="1"/>
  <c r="B53" i="1"/>
  <c r="C55" i="1" l="1"/>
  <c r="B54" i="1"/>
  <c r="B55" i="1" l="1"/>
  <c r="C56" i="1"/>
  <c r="B56" i="1" l="1"/>
  <c r="C57" i="1"/>
  <c r="C58" i="1" l="1"/>
  <c r="B57" i="1"/>
  <c r="C59" i="1" l="1"/>
  <c r="B58" i="1"/>
  <c r="B59" i="1" l="1"/>
  <c r="C60" i="1"/>
  <c r="B60" i="1" l="1"/>
  <c r="C61" i="1"/>
  <c r="C62" i="1" l="1"/>
  <c r="B61" i="1"/>
  <c r="C63" i="1" l="1"/>
  <c r="C64" i="1" s="1"/>
  <c r="B62" i="1"/>
  <c r="B64" i="1" l="1"/>
  <c r="C65" i="1"/>
  <c r="C66" i="1" l="1"/>
  <c r="B65" i="1"/>
  <c r="B66" i="1" l="1"/>
  <c r="C67" i="1"/>
  <c r="B67" i="1" l="1"/>
  <c r="C68" i="1"/>
  <c r="B68" i="1" l="1"/>
  <c r="C69" i="1"/>
  <c r="C70" i="1" l="1"/>
  <c r="B69" i="1"/>
  <c r="C71" i="1" l="1"/>
  <c r="B70" i="1"/>
  <c r="B71" i="1" l="1"/>
  <c r="C72" i="1"/>
  <c r="B72" i="1" l="1"/>
  <c r="C73" i="1"/>
  <c r="C74" i="1" l="1"/>
  <c r="B73" i="1"/>
  <c r="B74" i="1" l="1"/>
  <c r="C75" i="1"/>
  <c r="B75" i="1" l="1"/>
  <c r="C76" i="1"/>
  <c r="B76" i="1" l="1"/>
  <c r="C77" i="1"/>
  <c r="C78" i="1" l="1"/>
  <c r="B77" i="1"/>
  <c r="C79" i="1" l="1"/>
  <c r="B78" i="1"/>
  <c r="B79" i="1" l="1"/>
  <c r="C80" i="1"/>
  <c r="B80" i="1" l="1"/>
  <c r="C81" i="1"/>
  <c r="C82" i="1" l="1"/>
  <c r="B81" i="1"/>
  <c r="B82" i="1" l="1"/>
  <c r="C83" i="1"/>
  <c r="B83" i="1" l="1"/>
  <c r="C84" i="1"/>
  <c r="B84" i="1" l="1"/>
  <c r="C85" i="1"/>
  <c r="B85" i="1" s="1"/>
</calcChain>
</file>

<file path=xl/sharedStrings.xml><?xml version="1.0" encoding="utf-8"?>
<sst xmlns="http://schemas.openxmlformats.org/spreadsheetml/2006/main" count="340" uniqueCount="124">
  <si>
    <t>Start date</t>
  </si>
  <si>
    <t>The variables are:</t>
  </si>
  <si>
    <t>Sat</t>
  </si>
  <si>
    <t xml:space="preserve">     Paddling speed</t>
  </si>
  <si>
    <t>Km/hr</t>
  </si>
  <si>
    <t>Sun</t>
  </si>
  <si>
    <t xml:space="preserve">     Portage unload plus reload time</t>
  </si>
  <si>
    <t>Min</t>
  </si>
  <si>
    <t>Mon</t>
  </si>
  <si>
    <t xml:space="preserve">     Portage Speed</t>
  </si>
  <si>
    <t>min/Km</t>
  </si>
  <si>
    <t>Tue</t>
  </si>
  <si>
    <t xml:space="preserve">     Portage trips needed - only load  bearing trips</t>
  </si>
  <si>
    <t>Wed</t>
  </si>
  <si>
    <t xml:space="preserve">     Breaks - Number &amp; Time Each</t>
  </si>
  <si>
    <t>Thur</t>
  </si>
  <si>
    <t xml:space="preserve">     Lunch</t>
  </si>
  <si>
    <t>Fri</t>
  </si>
  <si>
    <t>Day of</t>
  </si>
  <si>
    <t>Total</t>
  </si>
  <si>
    <t xml:space="preserve"> --------  Portages --------</t>
  </si>
  <si>
    <t xml:space="preserve"> ----- Paddle -----</t>
  </si>
  <si>
    <t>Rest &amp;</t>
  </si>
  <si>
    <t>Day #</t>
  </si>
  <si>
    <t>Week</t>
  </si>
  <si>
    <t>Date</t>
  </si>
  <si>
    <t>Destination</t>
  </si>
  <si>
    <t>Distance</t>
  </si>
  <si>
    <t>Num</t>
  </si>
  <si>
    <t>Time</t>
  </si>
  <si>
    <t>Km's</t>
  </si>
  <si>
    <t>Lunch</t>
  </si>
  <si>
    <t>Rest</t>
  </si>
  <si>
    <t>Unnamed lake</t>
  </si>
  <si>
    <t>Totals</t>
  </si>
  <si>
    <t>First enter the varaibles as you need for your experience level and expectations.</t>
  </si>
  <si>
    <t>We allowed 10 minutes at each end.</t>
  </si>
  <si>
    <t>Enter the start date of your trip in S2</t>
  </si>
  <si>
    <t>Portage unload plus reload time - the time for unloading and reloading the canoe.</t>
  </si>
  <si>
    <t>In the main body of the spreadsheet</t>
  </si>
  <si>
    <t>Enter the name of your destination for each day</t>
  </si>
  <si>
    <t>The total number of kilometers to travel</t>
  </si>
  <si>
    <t>The total number of portages</t>
  </si>
  <si>
    <t>The total portage distance for the day</t>
  </si>
  <si>
    <t>If you know that there will be liftovers you can increase the number of portages by one but not include a distance.</t>
  </si>
  <si>
    <t>That will allocate your unload plus reload time to the liftover.</t>
  </si>
  <si>
    <t>The calculations will now take over and subtract the total portage distance from the total distance to get the paddle distance for the day.</t>
  </si>
  <si>
    <t>From there it's just a matter of calculating the total time for portaging and the total time for paddling</t>
  </si>
  <si>
    <t>Then adding in the break times and lunch time to get the total time for the day.</t>
  </si>
  <si>
    <t>Start at Berens Landing</t>
  </si>
  <si>
    <t>Berens River</t>
  </si>
  <si>
    <t>Hornblendite</t>
  </si>
  <si>
    <t>Roderick</t>
  </si>
  <si>
    <t>Keeper</t>
  </si>
  <si>
    <t>Past McCusker</t>
  </si>
  <si>
    <t>Herod</t>
  </si>
  <si>
    <t>Malaher</t>
  </si>
  <si>
    <t>Moar</t>
  </si>
  <si>
    <t>Family</t>
  </si>
  <si>
    <t>Fishing</t>
  </si>
  <si>
    <t>Bradburn</t>
  </si>
  <si>
    <t>Upper Namiwan</t>
  </si>
  <si>
    <t>Black Birch</t>
  </si>
  <si>
    <t>Deer Lake</t>
  </si>
  <si>
    <t>Rest &amp; RESUPPLY</t>
  </si>
  <si>
    <t>Past Cochrane</t>
  </si>
  <si>
    <t>Cobham Lake</t>
  </si>
  <si>
    <t>Cobham River</t>
  </si>
  <si>
    <t>Elliot Lake</t>
  </si>
  <si>
    <t>Past Lillypad Lake</t>
  </si>
  <si>
    <t>Finger Lake</t>
  </si>
  <si>
    <t>Northwind Lake</t>
  </si>
  <si>
    <t>Flanagan River</t>
  </si>
  <si>
    <t>Margot Lake</t>
  </si>
  <si>
    <t>Warwick Lake</t>
  </si>
  <si>
    <t>McInness Lake</t>
  </si>
  <si>
    <t>Dolphin Lake</t>
  </si>
  <si>
    <t>Barton Lake</t>
  </si>
  <si>
    <t>Before Elliot Lake</t>
  </si>
  <si>
    <t>Whiteloon Lake</t>
  </si>
  <si>
    <t>Rest &amp; Resupply at Chimo Camp</t>
  </si>
  <si>
    <t>Pikangikum</t>
  </si>
  <si>
    <t>My Lake</t>
  </si>
  <si>
    <t>Loree Lake</t>
  </si>
  <si>
    <t>Poplar Hill &amp; back</t>
  </si>
  <si>
    <t>Mikaimi Falls</t>
  </si>
  <si>
    <t>Out</t>
  </si>
  <si>
    <t>Berens Lake</t>
  </si>
  <si>
    <t>-- Breakfast --</t>
  </si>
  <si>
    <t>---- Lunch ----</t>
  </si>
  <si>
    <t xml:space="preserve">  ----Dinner ----</t>
  </si>
  <si>
    <t>Red Lake</t>
  </si>
  <si>
    <t>Salami/Cheese - Pita</t>
  </si>
  <si>
    <t>Pea Soup</t>
  </si>
  <si>
    <t>Granola</t>
  </si>
  <si>
    <t>Tabouleh</t>
  </si>
  <si>
    <t>Pasta &amp; Sauce</t>
  </si>
  <si>
    <t>12 Grain Cereal</t>
  </si>
  <si>
    <t>Curried Rice</t>
  </si>
  <si>
    <t>Muffin</t>
  </si>
  <si>
    <t>Lentil Rice Curry</t>
  </si>
  <si>
    <t>Spelt</t>
  </si>
  <si>
    <t>Orzo &amp; Pesto</t>
  </si>
  <si>
    <t>Oatmeal</t>
  </si>
  <si>
    <t>Hummus &amp; Sprouts</t>
  </si>
  <si>
    <t>Chinese</t>
  </si>
  <si>
    <t>Corn Meal</t>
  </si>
  <si>
    <t>Lentil Pate'</t>
  </si>
  <si>
    <t>Pasta Alfredo</t>
  </si>
  <si>
    <t>Scrambled Tofu</t>
  </si>
  <si>
    <t>Curried Chick Peas</t>
  </si>
  <si>
    <t>Pasta Italiano</t>
  </si>
  <si>
    <t>Moose/Mashed</t>
  </si>
  <si>
    <t>Moose Curry</t>
  </si>
  <si>
    <t>Moose Chilli &amp; Rice</t>
  </si>
  <si>
    <t>Curried Lentils</t>
  </si>
  <si>
    <t>Soup</t>
  </si>
  <si>
    <t>Brown Rice Cereal</t>
  </si>
  <si>
    <t>Fish</t>
  </si>
  <si>
    <t>12 Grain</t>
  </si>
  <si>
    <t>Spoonbill - Resupply at Chimo</t>
  </si>
  <si>
    <t>Dist</t>
  </si>
  <si>
    <t>Rathouse Bay - Resupply Sandy</t>
  </si>
  <si>
    <t>Gitche Manitou Trip Menu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</si>
</sst>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General_)"/>
  </numFmts>
  <fonts count="6" x14ac:knownFonts="1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0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16" fontId="0" fillId="0" borderId="0" xfId="0" applyNumberFormat="1" applyAlignment="1">
      <alignment horizontal="center"/>
    </xf>
    <xf numFmtId="2" fontId="0" fillId="0" borderId="0" xfId="0" applyNumberFormat="1"/>
    <xf numFmtId="0" fontId="1" fillId="0" borderId="0" xfId="0" applyFont="1"/>
    <xf numFmtId="0" fontId="1" fillId="0" borderId="0" xfId="0" applyNumberFormat="1" applyFont="1"/>
    <xf numFmtId="14" fontId="0" fillId="0" borderId="0" xfId="0" applyNumberFormat="1"/>
    <xf numFmtId="0" fontId="2" fillId="0" borderId="0" xfId="0" applyFont="1"/>
    <xf numFmtId="0" fontId="3" fillId="0" borderId="0" xfId="0" applyFont="1"/>
    <xf numFmtId="1" fontId="0" fillId="0" borderId="0" xfId="0" applyNumberFormat="1"/>
    <xf numFmtId="20" fontId="0" fillId="0" borderId="0" xfId="0" applyNumberFormat="1"/>
    <xf numFmtId="0" fontId="4" fillId="0" borderId="0" xfId="0" applyFont="1"/>
    <xf numFmtId="16" fontId="4" fillId="0" borderId="0" xfId="0" applyNumberFormat="1" applyFont="1" applyAlignment="1">
      <alignment horizontal="center"/>
    </xf>
    <xf numFmtId="0" fontId="4" fillId="0" borderId="0" xfId="0" applyNumberFormat="1" applyFont="1" applyAlignment="1"/>
    <xf numFmtId="2" fontId="4" fillId="0" borderId="0" xfId="0" applyNumberFormat="1" applyFont="1"/>
    <xf numFmtId="0" fontId="4" fillId="0" borderId="0" xfId="0" applyNumberFormat="1" applyFont="1"/>
    <xf numFmtId="164" fontId="3" fillId="0" borderId="0" xfId="0" applyNumberFormat="1" applyFont="1"/>
    <xf numFmtId="0" fontId="5" fillId="0" borderId="0" xfId="0" applyFont="1"/>
    <xf numFmtId="0" fontId="2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7"/>
  <sheetViews>
    <sheetView tabSelected="1" zoomScaleNormal="100" workbookViewId="0">
      <pane ySplit="13" topLeftCell="A14" activePane="bottomLeft" state="frozen"/>
      <selection activeCell="E1" sqref="E1"/>
      <selection pane="bottomLeft" activeCell="E3" sqref="E3"/>
    </sheetView>
  </sheetViews>
  <sheetFormatPr defaultRowHeight="12.75" x14ac:dyDescent="0.2"/>
  <cols>
    <col min="1" max="1" width="5.85546875" customWidth="1"/>
    <col min="2" max="2" width="6.28515625" customWidth="1"/>
    <col min="3" max="3" width="7.85546875" style="1" customWidth="1"/>
    <col min="4" max="4" width="28" customWidth="1"/>
    <col min="5" max="5" width="5.42578125" customWidth="1"/>
    <col min="6" max="6" width="2" customWidth="1"/>
    <col min="7" max="7" width="4.85546875" customWidth="1"/>
    <col min="8" max="8" width="8.5703125" customWidth="1"/>
    <col min="9" max="9" width="5.85546875" style="2" customWidth="1"/>
    <col min="10" max="10" width="1.7109375" style="2" customWidth="1"/>
    <col min="11" max="11" width="6.5703125" style="2" customWidth="1"/>
    <col min="12" max="12" width="6.7109375" style="2" customWidth="1"/>
    <col min="13" max="13" width="1.85546875" style="2" customWidth="1"/>
    <col min="14" max="14" width="6.140625" style="2" customWidth="1"/>
    <col min="15" max="15" width="6.7109375" style="2" customWidth="1"/>
    <col min="16" max="16" width="2.28515625" customWidth="1"/>
    <col min="17" max="17" width="15" customWidth="1"/>
    <col min="18" max="18" width="1.5703125" customWidth="1"/>
    <col min="19" max="19" width="18.7109375" customWidth="1"/>
    <col min="20" max="20" width="4.28515625" customWidth="1"/>
    <col min="21" max="21" width="19.140625" customWidth="1"/>
  </cols>
  <sheetData>
    <row r="1" spans="1:21" ht="15.75" x14ac:dyDescent="0.25">
      <c r="H1" s="3" t="s">
        <v>123</v>
      </c>
      <c r="I1" s="4"/>
      <c r="J1" s="4"/>
      <c r="K1" s="4"/>
      <c r="L1" s="4"/>
    </row>
    <row r="2" spans="1:21" x14ac:dyDescent="0.2">
      <c r="Q2" t="s">
        <v>0</v>
      </c>
      <c r="S2" s="5">
        <v>39634</v>
      </c>
    </row>
    <row r="3" spans="1:21" ht="15" x14ac:dyDescent="0.25">
      <c r="D3" s="6" t="s">
        <v>1</v>
      </c>
      <c r="S3" s="7">
        <v>0</v>
      </c>
      <c r="T3" s="7" t="s">
        <v>2</v>
      </c>
    </row>
    <row r="4" spans="1:21" x14ac:dyDescent="0.2">
      <c r="D4" t="s">
        <v>3</v>
      </c>
      <c r="K4" s="8">
        <v>4</v>
      </c>
      <c r="L4" s="2" t="s">
        <v>4</v>
      </c>
      <c r="S4" s="7">
        <v>1</v>
      </c>
      <c r="T4" s="7" t="s">
        <v>5</v>
      </c>
    </row>
    <row r="5" spans="1:21" x14ac:dyDescent="0.2">
      <c r="D5" t="s">
        <v>6</v>
      </c>
      <c r="K5" s="9">
        <f>TIME(0,20,0)</f>
        <v>1.3888888888888888E-2</v>
      </c>
      <c r="L5" s="2" t="s">
        <v>7</v>
      </c>
      <c r="S5" s="7">
        <v>2</v>
      </c>
      <c r="T5" s="7" t="s">
        <v>8</v>
      </c>
    </row>
    <row r="6" spans="1:21" x14ac:dyDescent="0.2">
      <c r="D6" t="s">
        <v>9</v>
      </c>
      <c r="K6" s="9">
        <f>TIME(0,20,0)</f>
        <v>1.3888888888888888E-2</v>
      </c>
      <c r="L6" s="2" t="s">
        <v>10</v>
      </c>
      <c r="S6" s="7">
        <v>3</v>
      </c>
      <c r="T6" s="7" t="s">
        <v>11</v>
      </c>
    </row>
    <row r="7" spans="1:21" x14ac:dyDescent="0.2">
      <c r="D7" t="s">
        <v>12</v>
      </c>
      <c r="K7" s="8">
        <v>2</v>
      </c>
      <c r="S7" s="7">
        <v>4</v>
      </c>
      <c r="T7" s="7" t="s">
        <v>13</v>
      </c>
    </row>
    <row r="8" spans="1:21" x14ac:dyDescent="0.2">
      <c r="D8" t="s">
        <v>14</v>
      </c>
      <c r="K8" s="8">
        <v>2</v>
      </c>
      <c r="L8" s="9">
        <f>TIME(0,15,0)</f>
        <v>1.0416666666666666E-2</v>
      </c>
      <c r="S8" s="7">
        <v>5</v>
      </c>
      <c r="T8" s="7" t="s">
        <v>15</v>
      </c>
    </row>
    <row r="9" spans="1:21" x14ac:dyDescent="0.2">
      <c r="D9" t="s">
        <v>16</v>
      </c>
      <c r="K9" s="9">
        <f>TIME(1,0,0)</f>
        <v>4.1666666666666664E-2</v>
      </c>
      <c r="S9" s="7">
        <v>6</v>
      </c>
      <c r="T9" s="7" t="s">
        <v>17</v>
      </c>
    </row>
    <row r="10" spans="1:21" x14ac:dyDescent="0.2">
      <c r="D10" s="10"/>
    </row>
    <row r="12" spans="1:21" x14ac:dyDescent="0.2">
      <c r="A12" s="10"/>
      <c r="B12" s="10" t="s">
        <v>18</v>
      </c>
      <c r="C12" s="12"/>
      <c r="D12" s="10"/>
      <c r="E12" s="10" t="s">
        <v>19</v>
      </c>
      <c r="F12" s="10"/>
      <c r="G12" s="10" t="s">
        <v>20</v>
      </c>
      <c r="H12" s="10"/>
      <c r="I12" s="14"/>
      <c r="J12" s="13"/>
      <c r="K12" s="13" t="s">
        <v>21</v>
      </c>
      <c r="L12" s="13"/>
      <c r="M12" s="13"/>
      <c r="N12" s="13" t="s">
        <v>22</v>
      </c>
      <c r="O12" s="13" t="s">
        <v>19</v>
      </c>
    </row>
    <row r="13" spans="1:21" ht="15" x14ac:dyDescent="0.25">
      <c r="A13" s="10" t="s">
        <v>23</v>
      </c>
      <c r="B13" s="10" t="s">
        <v>24</v>
      </c>
      <c r="C13" s="11" t="s">
        <v>25</v>
      </c>
      <c r="D13" s="10" t="s">
        <v>26</v>
      </c>
      <c r="E13" s="10" t="s">
        <v>121</v>
      </c>
      <c r="F13" s="10"/>
      <c r="G13" s="10" t="s">
        <v>28</v>
      </c>
      <c r="H13" s="10" t="s">
        <v>27</v>
      </c>
      <c r="I13" s="13" t="s">
        <v>29</v>
      </c>
      <c r="J13" s="13"/>
      <c r="K13" s="13" t="s">
        <v>30</v>
      </c>
      <c r="L13" s="13" t="s">
        <v>29</v>
      </c>
      <c r="M13" s="13"/>
      <c r="N13" s="13" t="s">
        <v>31</v>
      </c>
      <c r="O13" s="13" t="s">
        <v>29</v>
      </c>
      <c r="Q13" s="17" t="s">
        <v>88</v>
      </c>
      <c r="R13" s="17"/>
      <c r="S13" s="17" t="s">
        <v>89</v>
      </c>
      <c r="T13" s="17"/>
      <c r="U13" s="17" t="s">
        <v>90</v>
      </c>
    </row>
    <row r="14" spans="1:21" x14ac:dyDescent="0.2">
      <c r="A14" s="7">
        <v>0</v>
      </c>
      <c r="B14" s="10"/>
      <c r="C14" s="11"/>
      <c r="D14" s="7" t="s">
        <v>49</v>
      </c>
      <c r="E14" s="10"/>
      <c r="F14" s="10"/>
      <c r="G14" s="10"/>
      <c r="H14" s="10"/>
      <c r="I14" s="13"/>
      <c r="J14" s="13"/>
      <c r="K14" s="13"/>
      <c r="L14" s="13"/>
      <c r="M14" s="13"/>
      <c r="N14" s="13"/>
      <c r="O14" s="13"/>
    </row>
    <row r="15" spans="1:21" x14ac:dyDescent="0.2">
      <c r="A15">
        <v>1</v>
      </c>
      <c r="B15" s="15" t="str">
        <f t="shared" ref="B15:B28" si="0">VLOOKUP(MOD(C15,7),Day,2)</f>
        <v>Sat</v>
      </c>
      <c r="C15" s="1">
        <f>S2</f>
        <v>39634</v>
      </c>
      <c r="D15" t="s">
        <v>50</v>
      </c>
      <c r="E15">
        <v>28</v>
      </c>
      <c r="G15">
        <v>2</v>
      </c>
      <c r="H15">
        <v>60</v>
      </c>
      <c r="I15" s="9">
        <f t="shared" ref="I15:I22" si="1">(G15*UnloadReload)+(H15/1000*PortageSpeed)*IF(PortageTrips=1,1,IF(PortageTrips=2,3,IF(PortageTrips=3,5,99)))</f>
        <v>3.0277777777777775E-2</v>
      </c>
      <c r="J15" s="9"/>
      <c r="K15" s="2">
        <f t="shared" ref="K15:K22" si="2">E15-H15/1000</f>
        <v>27.94</v>
      </c>
      <c r="L15" s="9">
        <f t="shared" ref="L15:L23" si="3">TIME(INT(K15/PaddleSpeed),INT(((K15/PaddleSpeed)-INT(K15/PaddleSpeed))*60),0)</f>
        <v>0.29097222222222224</v>
      </c>
      <c r="M15" s="9"/>
      <c r="N15" s="9">
        <f t="shared" ref="N15:N34" si="4">IF(E15&gt;0,((NumBreaks*BreakTime)+LunchTime)," " )</f>
        <v>6.25E-2</v>
      </c>
      <c r="O15" s="9">
        <f t="shared" ref="O15:O34" si="5">IF(E15&gt;0,(I15+L15+N15)," ")</f>
        <v>0.38375000000000004</v>
      </c>
      <c r="Q15" t="s">
        <v>91</v>
      </c>
      <c r="S15" t="s">
        <v>92</v>
      </c>
      <c r="U15" t="s">
        <v>93</v>
      </c>
    </row>
    <row r="16" spans="1:21" x14ac:dyDescent="0.2">
      <c r="A16">
        <v>2</v>
      </c>
      <c r="B16" s="15" t="str">
        <f t="shared" si="0"/>
        <v>Sun</v>
      </c>
      <c r="C16" s="1">
        <f t="shared" ref="C16:C28" si="6">C15+1</f>
        <v>39635</v>
      </c>
      <c r="D16" t="s">
        <v>81</v>
      </c>
      <c r="E16">
        <v>20</v>
      </c>
      <c r="G16">
        <v>0</v>
      </c>
      <c r="H16">
        <v>0</v>
      </c>
      <c r="I16" s="9">
        <f t="shared" si="1"/>
        <v>0</v>
      </c>
      <c r="J16" s="9"/>
      <c r="K16" s="2">
        <f t="shared" si="2"/>
        <v>20</v>
      </c>
      <c r="L16" s="9">
        <f t="shared" si="3"/>
        <v>0.20833333333333334</v>
      </c>
      <c r="M16" s="9"/>
      <c r="N16" s="9">
        <f t="shared" si="4"/>
        <v>6.25E-2</v>
      </c>
      <c r="O16" s="9">
        <f t="shared" si="5"/>
        <v>0.27083333333333337</v>
      </c>
      <c r="Q16" t="s">
        <v>94</v>
      </c>
      <c r="S16" t="s">
        <v>95</v>
      </c>
      <c r="U16" t="s">
        <v>96</v>
      </c>
    </row>
    <row r="17" spans="1:21" x14ac:dyDescent="0.2">
      <c r="A17">
        <v>3</v>
      </c>
      <c r="B17" s="15" t="str">
        <f t="shared" si="0"/>
        <v>Mon</v>
      </c>
      <c r="C17" s="1">
        <f t="shared" si="6"/>
        <v>39636</v>
      </c>
      <c r="D17" t="s">
        <v>51</v>
      </c>
      <c r="E17">
        <v>22</v>
      </c>
      <c r="G17">
        <v>0</v>
      </c>
      <c r="H17">
        <v>0</v>
      </c>
      <c r="I17" s="9">
        <f t="shared" si="1"/>
        <v>0</v>
      </c>
      <c r="J17" s="9"/>
      <c r="K17" s="2">
        <f t="shared" si="2"/>
        <v>22</v>
      </c>
      <c r="L17" s="9">
        <f t="shared" si="3"/>
        <v>0.22916666666666666</v>
      </c>
      <c r="M17" s="9"/>
      <c r="N17" s="9">
        <f t="shared" si="4"/>
        <v>6.25E-2</v>
      </c>
      <c r="O17" s="9">
        <f t="shared" si="5"/>
        <v>0.29166666666666663</v>
      </c>
      <c r="Q17" t="s">
        <v>97</v>
      </c>
      <c r="S17" t="s">
        <v>92</v>
      </c>
      <c r="U17" t="s">
        <v>98</v>
      </c>
    </row>
    <row r="18" spans="1:21" x14ac:dyDescent="0.2">
      <c r="A18">
        <v>4</v>
      </c>
      <c r="B18" s="15" t="str">
        <f t="shared" si="0"/>
        <v>Tue</v>
      </c>
      <c r="C18" s="1">
        <f t="shared" si="6"/>
        <v>39637</v>
      </c>
      <c r="D18" t="s">
        <v>32</v>
      </c>
      <c r="E18">
        <v>0</v>
      </c>
      <c r="G18">
        <v>0</v>
      </c>
      <c r="H18">
        <v>0</v>
      </c>
      <c r="I18" s="9">
        <f t="shared" si="1"/>
        <v>0</v>
      </c>
      <c r="J18" s="9"/>
      <c r="K18" s="2">
        <f t="shared" si="2"/>
        <v>0</v>
      </c>
      <c r="L18" s="9">
        <f t="shared" si="3"/>
        <v>0</v>
      </c>
      <c r="M18" s="9"/>
      <c r="N18" s="9" t="str">
        <f t="shared" si="4"/>
        <v xml:space="preserve"> </v>
      </c>
      <c r="O18" s="9" t="str">
        <f t="shared" si="5"/>
        <v xml:space="preserve"> </v>
      </c>
      <c r="Q18" t="s">
        <v>99</v>
      </c>
      <c r="S18" t="s">
        <v>95</v>
      </c>
      <c r="U18" t="s">
        <v>100</v>
      </c>
    </row>
    <row r="19" spans="1:21" x14ac:dyDescent="0.2">
      <c r="A19">
        <v>5</v>
      </c>
      <c r="B19" s="15" t="str">
        <f t="shared" si="0"/>
        <v>Wed</v>
      </c>
      <c r="C19" s="1">
        <f t="shared" si="6"/>
        <v>39638</v>
      </c>
      <c r="D19" t="s">
        <v>33</v>
      </c>
      <c r="E19">
        <v>17</v>
      </c>
      <c r="G19">
        <v>1</v>
      </c>
      <c r="H19">
        <v>1100</v>
      </c>
      <c r="I19" s="9">
        <f t="shared" si="1"/>
        <v>5.9722222222222225E-2</v>
      </c>
      <c r="J19" s="9"/>
      <c r="K19" s="2">
        <f t="shared" si="2"/>
        <v>15.9</v>
      </c>
      <c r="L19" s="9">
        <f t="shared" si="3"/>
        <v>0.16527777777777777</v>
      </c>
      <c r="M19" s="9"/>
      <c r="N19" s="9">
        <f t="shared" si="4"/>
        <v>6.25E-2</v>
      </c>
      <c r="O19" s="9">
        <f t="shared" si="5"/>
        <v>0.28749999999999998</v>
      </c>
      <c r="Q19" t="s">
        <v>101</v>
      </c>
      <c r="S19" t="s">
        <v>92</v>
      </c>
      <c r="U19" t="s">
        <v>102</v>
      </c>
    </row>
    <row r="20" spans="1:21" x14ac:dyDescent="0.2">
      <c r="A20">
        <v>6</v>
      </c>
      <c r="B20" s="15" t="str">
        <f t="shared" si="0"/>
        <v>Thur</v>
      </c>
      <c r="C20" s="1">
        <f t="shared" si="6"/>
        <v>39639</v>
      </c>
      <c r="D20" t="s">
        <v>33</v>
      </c>
      <c r="E20">
        <v>14</v>
      </c>
      <c r="G20">
        <v>2</v>
      </c>
      <c r="H20">
        <v>800</v>
      </c>
      <c r="I20" s="9">
        <f t="shared" si="1"/>
        <v>6.1111111111111109E-2</v>
      </c>
      <c r="J20" s="9"/>
      <c r="K20" s="2">
        <f t="shared" si="2"/>
        <v>13.2</v>
      </c>
      <c r="L20" s="9">
        <f t="shared" si="3"/>
        <v>0.13749999999999998</v>
      </c>
      <c r="M20" s="9"/>
      <c r="N20" s="9">
        <f t="shared" si="4"/>
        <v>6.25E-2</v>
      </c>
      <c r="O20" s="9">
        <f t="shared" si="5"/>
        <v>0.26111111111111107</v>
      </c>
      <c r="Q20" t="s">
        <v>103</v>
      </c>
      <c r="S20" t="s">
        <v>104</v>
      </c>
      <c r="U20" t="s">
        <v>105</v>
      </c>
    </row>
    <row r="21" spans="1:21" x14ac:dyDescent="0.2">
      <c r="A21">
        <v>7</v>
      </c>
      <c r="B21" s="15" t="str">
        <f t="shared" si="0"/>
        <v>Fri</v>
      </c>
      <c r="C21" s="1">
        <f t="shared" si="6"/>
        <v>39640</v>
      </c>
      <c r="D21" t="s">
        <v>82</v>
      </c>
      <c r="E21">
        <v>12</v>
      </c>
      <c r="G21">
        <v>2</v>
      </c>
      <c r="H21">
        <v>700</v>
      </c>
      <c r="I21" s="9">
        <f t="shared" si="1"/>
        <v>5.6944444444444436E-2</v>
      </c>
      <c r="J21" s="9"/>
      <c r="K21" s="2">
        <f t="shared" si="2"/>
        <v>11.3</v>
      </c>
      <c r="L21" s="9">
        <f t="shared" si="3"/>
        <v>0.1173611111111111</v>
      </c>
      <c r="M21" s="9"/>
      <c r="N21" s="9">
        <f t="shared" si="4"/>
        <v>6.25E-2</v>
      </c>
      <c r="O21" s="9">
        <f t="shared" si="5"/>
        <v>0.23680555555555555</v>
      </c>
      <c r="Q21" t="s">
        <v>106</v>
      </c>
      <c r="S21" t="s">
        <v>107</v>
      </c>
      <c r="U21" t="s">
        <v>108</v>
      </c>
    </row>
    <row r="22" spans="1:21" x14ac:dyDescent="0.2">
      <c r="A22">
        <v>8</v>
      </c>
      <c r="B22" s="15" t="str">
        <f t="shared" si="0"/>
        <v>Sat</v>
      </c>
      <c r="C22" s="1">
        <f t="shared" si="6"/>
        <v>39641</v>
      </c>
      <c r="D22" t="s">
        <v>32</v>
      </c>
      <c r="E22">
        <v>0</v>
      </c>
      <c r="G22">
        <v>0</v>
      </c>
      <c r="H22">
        <v>0</v>
      </c>
      <c r="I22" s="9">
        <f t="shared" si="1"/>
        <v>0</v>
      </c>
      <c r="J22" s="9"/>
      <c r="K22" s="2">
        <f t="shared" si="2"/>
        <v>0</v>
      </c>
      <c r="L22" s="9">
        <f t="shared" si="3"/>
        <v>0</v>
      </c>
      <c r="M22" s="9"/>
      <c r="N22" s="9" t="str">
        <f t="shared" si="4"/>
        <v xml:space="preserve"> </v>
      </c>
      <c r="O22" s="9" t="str">
        <f t="shared" si="5"/>
        <v xml:space="preserve"> </v>
      </c>
      <c r="Q22" t="s">
        <v>94</v>
      </c>
      <c r="S22" t="s">
        <v>109</v>
      </c>
      <c r="U22" t="s">
        <v>110</v>
      </c>
    </row>
    <row r="23" spans="1:21" x14ac:dyDescent="0.2">
      <c r="A23">
        <v>9</v>
      </c>
      <c r="B23" s="15" t="str">
        <f t="shared" si="0"/>
        <v>Sun</v>
      </c>
      <c r="C23" s="1">
        <f t="shared" si="6"/>
        <v>39642</v>
      </c>
      <c r="D23" t="s">
        <v>52</v>
      </c>
      <c r="E23">
        <v>15</v>
      </c>
      <c r="G23">
        <v>3</v>
      </c>
      <c r="H23">
        <v>600</v>
      </c>
      <c r="I23" s="9">
        <f>(G23*UnloadReload)+(H23/1000*PortageSpeed)*IF(PortageTrips=1,1,IF(PortageTrips=2,3,IF(PortageTrips=3,5,99)))</f>
        <v>6.6666666666666666E-2</v>
      </c>
      <c r="J23" s="9"/>
      <c r="K23" s="2">
        <f>E23-H23/1000</f>
        <v>14.4</v>
      </c>
      <c r="L23" s="9">
        <f t="shared" si="3"/>
        <v>0.15</v>
      </c>
      <c r="M23" s="9"/>
      <c r="N23" s="9">
        <f>IF(E23&gt;0,((NumBreaks*BreakTime)+LunchTime)," " )</f>
        <v>6.25E-2</v>
      </c>
      <c r="O23" s="9">
        <f>IF(E23&gt;0,(I23+L23+N23)," ")</f>
        <v>0.27916666666666667</v>
      </c>
      <c r="Q23" t="s">
        <v>94</v>
      </c>
      <c r="S23" t="s">
        <v>104</v>
      </c>
      <c r="U23" t="s">
        <v>111</v>
      </c>
    </row>
    <row r="24" spans="1:21" x14ac:dyDescent="0.2">
      <c r="A24">
        <v>10</v>
      </c>
      <c r="B24" s="15" t="str">
        <f t="shared" si="0"/>
        <v>Mon</v>
      </c>
      <c r="C24" s="1">
        <f t="shared" si="6"/>
        <v>39643</v>
      </c>
      <c r="D24" t="s">
        <v>53</v>
      </c>
      <c r="E24">
        <v>20</v>
      </c>
      <c r="G24">
        <v>5</v>
      </c>
      <c r="H24">
        <v>1100</v>
      </c>
      <c r="I24" s="9">
        <f>(G24*UnloadReload)+(H24/1000*PortageSpeed)*IF(PortageTrips=1,1,IF(PortageTrips=2,3,IF(PortageTrips=3,5,99)))</f>
        <v>0.11527777777777778</v>
      </c>
      <c r="J24" s="9"/>
      <c r="K24" s="2">
        <f>E24-H24/1000</f>
        <v>18.899999999999999</v>
      </c>
      <c r="L24" s="9">
        <f>TIME(INT(K24/PaddleSpeed),INT(((K24/PaddleSpeed)-INT(K24/PaddleSpeed))*60),0)</f>
        <v>0.19652777777777777</v>
      </c>
      <c r="M24" s="9"/>
      <c r="N24" s="9">
        <f t="shared" si="4"/>
        <v>6.25E-2</v>
      </c>
      <c r="O24" s="9">
        <f t="shared" si="5"/>
        <v>0.37430555555555556</v>
      </c>
      <c r="Q24" t="s">
        <v>103</v>
      </c>
      <c r="S24" t="s">
        <v>107</v>
      </c>
      <c r="U24" t="s">
        <v>112</v>
      </c>
    </row>
    <row r="25" spans="1:21" x14ac:dyDescent="0.2">
      <c r="A25">
        <v>11</v>
      </c>
      <c r="B25" s="15" t="str">
        <f t="shared" si="0"/>
        <v>Tue</v>
      </c>
      <c r="C25" s="1">
        <f t="shared" si="6"/>
        <v>39644</v>
      </c>
      <c r="D25" t="s">
        <v>54</v>
      </c>
      <c r="E25">
        <v>28</v>
      </c>
      <c r="G25">
        <v>2</v>
      </c>
      <c r="H25">
        <v>400</v>
      </c>
      <c r="I25" s="9">
        <f>(G25*UnloadReload)+(H25/1000*PortageSpeed)*IF(PortageTrips=1,1,IF(PortageTrips=2,3,IF(PortageTrips=3,5,99)))</f>
        <v>4.4444444444444439E-2</v>
      </c>
      <c r="J25" s="9"/>
      <c r="K25" s="2">
        <f>E25-H25/1000</f>
        <v>27.6</v>
      </c>
      <c r="L25" s="9">
        <f>TIME(INT(K25/PaddleSpeed),INT(((K25/PaddleSpeed)-INT(K25/PaddleSpeed))*60),0)</f>
        <v>0.28750000000000003</v>
      </c>
      <c r="M25" s="9"/>
      <c r="N25" s="9">
        <f t="shared" si="4"/>
        <v>6.25E-2</v>
      </c>
      <c r="O25" s="9">
        <f t="shared" si="5"/>
        <v>0.39444444444444449</v>
      </c>
      <c r="Q25" t="s">
        <v>101</v>
      </c>
      <c r="S25" t="s">
        <v>109</v>
      </c>
      <c r="U25" t="s">
        <v>113</v>
      </c>
    </row>
    <row r="26" spans="1:21" x14ac:dyDescent="0.2">
      <c r="A26">
        <v>12</v>
      </c>
      <c r="B26" s="15" t="str">
        <f t="shared" si="0"/>
        <v>Wed</v>
      </c>
      <c r="C26" s="1">
        <f>C25+1</f>
        <v>39645</v>
      </c>
      <c r="D26" t="s">
        <v>120</v>
      </c>
      <c r="E26">
        <v>24</v>
      </c>
      <c r="G26">
        <v>3</v>
      </c>
      <c r="H26">
        <v>600</v>
      </c>
      <c r="I26" s="9">
        <f t="shared" ref="I26:I41" si="7">(G26*UnloadReload)+(H26/1000*PortageSpeed)*IF(PortageTrips=1,1,IF(PortageTrips=2,3,IF(PortageTrips=3,5,99)))</f>
        <v>6.6666666666666666E-2</v>
      </c>
      <c r="J26" s="9"/>
      <c r="K26" s="2">
        <f t="shared" ref="K26:K41" si="8">E26-H26/1000</f>
        <v>23.4</v>
      </c>
      <c r="L26" s="9">
        <f t="shared" ref="L26:L41" si="9">TIME(INT(K26/PaddleSpeed),INT(((K26/PaddleSpeed)-INT(K26/PaddleSpeed))*60),0)</f>
        <v>0.24374999999999999</v>
      </c>
      <c r="M26" s="9"/>
      <c r="N26" s="9">
        <f t="shared" si="4"/>
        <v>6.25E-2</v>
      </c>
      <c r="O26" s="9">
        <f t="shared" si="5"/>
        <v>0.37291666666666667</v>
      </c>
      <c r="Q26" t="s">
        <v>97</v>
      </c>
      <c r="S26" t="s">
        <v>104</v>
      </c>
      <c r="U26" t="s">
        <v>114</v>
      </c>
    </row>
    <row r="27" spans="1:21" x14ac:dyDescent="0.2">
      <c r="A27">
        <v>13</v>
      </c>
      <c r="B27" s="15" t="str">
        <f t="shared" si="0"/>
        <v>Thur</v>
      </c>
      <c r="C27" s="1">
        <f t="shared" si="6"/>
        <v>39646</v>
      </c>
      <c r="D27" t="s">
        <v>55</v>
      </c>
      <c r="E27">
        <v>20</v>
      </c>
      <c r="G27">
        <v>5</v>
      </c>
      <c r="H27">
        <v>1150</v>
      </c>
      <c r="I27" s="9">
        <f t="shared" si="7"/>
        <v>0.11736111111111111</v>
      </c>
      <c r="J27" s="9"/>
      <c r="K27" s="2">
        <f t="shared" si="8"/>
        <v>18.850000000000001</v>
      </c>
      <c r="L27" s="9">
        <f t="shared" si="9"/>
        <v>0.19583333333333333</v>
      </c>
      <c r="M27" s="9"/>
      <c r="N27" s="9">
        <f t="shared" si="4"/>
        <v>6.25E-2</v>
      </c>
      <c r="O27" s="9">
        <f t="shared" si="5"/>
        <v>0.37569444444444444</v>
      </c>
      <c r="Q27" t="s">
        <v>94</v>
      </c>
      <c r="S27" t="s">
        <v>92</v>
      </c>
      <c r="U27" t="s">
        <v>115</v>
      </c>
    </row>
    <row r="28" spans="1:21" x14ac:dyDescent="0.2">
      <c r="A28">
        <v>14</v>
      </c>
      <c r="B28" s="15" t="str">
        <f t="shared" si="0"/>
        <v>Fri</v>
      </c>
      <c r="C28" s="1">
        <f t="shared" si="6"/>
        <v>39647</v>
      </c>
      <c r="D28" t="s">
        <v>32</v>
      </c>
      <c r="E28">
        <v>0</v>
      </c>
      <c r="G28">
        <v>0</v>
      </c>
      <c r="H28">
        <v>0</v>
      </c>
      <c r="I28" s="9">
        <f t="shared" si="7"/>
        <v>0</v>
      </c>
      <c r="J28" s="9"/>
      <c r="K28" s="2">
        <f t="shared" si="8"/>
        <v>0</v>
      </c>
      <c r="L28" s="9">
        <f t="shared" si="9"/>
        <v>0</v>
      </c>
      <c r="M28" s="9"/>
      <c r="N28" s="9" t="str">
        <f t="shared" si="4"/>
        <v xml:space="preserve"> </v>
      </c>
      <c r="O28" s="9" t="str">
        <f t="shared" si="5"/>
        <v xml:space="preserve"> </v>
      </c>
      <c r="Q28" t="s">
        <v>94</v>
      </c>
      <c r="S28" t="s">
        <v>116</v>
      </c>
      <c r="U28" t="s">
        <v>112</v>
      </c>
    </row>
    <row r="29" spans="1:21" x14ac:dyDescent="0.2">
      <c r="A29">
        <v>15</v>
      </c>
      <c r="B29" s="15" t="str">
        <f t="shared" ref="B29:B35" si="10">VLOOKUP(MOD(C29,7),Day,2)</f>
        <v>Sat</v>
      </c>
      <c r="C29" s="1">
        <f t="shared" ref="C29:C46" si="11">C28+1</f>
        <v>39648</v>
      </c>
      <c r="D29" t="s">
        <v>56</v>
      </c>
      <c r="E29">
        <v>22</v>
      </c>
      <c r="G29">
        <v>4</v>
      </c>
      <c r="H29">
        <v>1200</v>
      </c>
      <c r="I29" s="9">
        <f t="shared" si="7"/>
        <v>0.10555555555555556</v>
      </c>
      <c r="J29" s="9"/>
      <c r="K29" s="2">
        <f t="shared" si="8"/>
        <v>20.8</v>
      </c>
      <c r="L29" s="9">
        <f t="shared" si="9"/>
        <v>0.21666666666666667</v>
      </c>
      <c r="M29" s="9"/>
      <c r="N29" s="9">
        <f t="shared" si="4"/>
        <v>6.25E-2</v>
      </c>
      <c r="O29" s="9">
        <f t="shared" si="5"/>
        <v>0.38472222222222224</v>
      </c>
      <c r="Q29" t="s">
        <v>97</v>
      </c>
      <c r="S29" t="s">
        <v>92</v>
      </c>
      <c r="U29" t="s">
        <v>98</v>
      </c>
    </row>
    <row r="30" spans="1:21" x14ac:dyDescent="0.2">
      <c r="A30">
        <v>16</v>
      </c>
      <c r="B30" s="15" t="str">
        <f t="shared" si="10"/>
        <v>Sun</v>
      </c>
      <c r="C30" s="1">
        <f t="shared" si="11"/>
        <v>39649</v>
      </c>
      <c r="D30" t="s">
        <v>57</v>
      </c>
      <c r="E30">
        <v>18</v>
      </c>
      <c r="G30">
        <v>3</v>
      </c>
      <c r="H30">
        <v>600</v>
      </c>
      <c r="I30" s="9">
        <f t="shared" si="7"/>
        <v>6.6666666666666666E-2</v>
      </c>
      <c r="J30" s="9"/>
      <c r="K30" s="2">
        <f t="shared" si="8"/>
        <v>17.399999999999999</v>
      </c>
      <c r="L30" s="9">
        <f t="shared" si="9"/>
        <v>0.18124999999999999</v>
      </c>
      <c r="M30" s="9"/>
      <c r="N30" s="9">
        <f>IF(E30&gt;0,((NumBreaks*BreakTime)+LunchTime)," " )</f>
        <v>6.25E-2</v>
      </c>
      <c r="O30" s="9">
        <f>IF(E30&gt;0,(I30+L30+N30)," ")</f>
        <v>0.31041666666666667</v>
      </c>
      <c r="Q30" t="s">
        <v>117</v>
      </c>
      <c r="S30" t="s">
        <v>109</v>
      </c>
      <c r="U30" t="s">
        <v>114</v>
      </c>
    </row>
    <row r="31" spans="1:21" x14ac:dyDescent="0.2">
      <c r="A31">
        <v>17</v>
      </c>
      <c r="B31" s="15" t="str">
        <f t="shared" si="10"/>
        <v>Mon</v>
      </c>
      <c r="C31" s="1">
        <f t="shared" si="11"/>
        <v>39650</v>
      </c>
      <c r="D31" t="s">
        <v>58</v>
      </c>
      <c r="E31">
        <v>26</v>
      </c>
      <c r="G31">
        <v>4</v>
      </c>
      <c r="H31">
        <v>1000</v>
      </c>
      <c r="I31" s="9">
        <f t="shared" si="7"/>
        <v>9.722222222222221E-2</v>
      </c>
      <c r="J31" s="9"/>
      <c r="K31" s="2">
        <f t="shared" si="8"/>
        <v>25</v>
      </c>
      <c r="L31" s="9">
        <f t="shared" si="9"/>
        <v>0.26041666666666669</v>
      </c>
      <c r="M31" s="9"/>
      <c r="N31" s="9">
        <f t="shared" si="4"/>
        <v>6.25E-2</v>
      </c>
      <c r="O31" s="9">
        <f t="shared" si="5"/>
        <v>0.4201388888888889</v>
      </c>
      <c r="Q31" t="s">
        <v>101</v>
      </c>
      <c r="S31" t="s">
        <v>92</v>
      </c>
      <c r="U31" t="s">
        <v>102</v>
      </c>
    </row>
    <row r="32" spans="1:21" x14ac:dyDescent="0.2">
      <c r="A32">
        <v>18</v>
      </c>
      <c r="B32" s="15" t="str">
        <f t="shared" si="10"/>
        <v>Tue</v>
      </c>
      <c r="C32" s="1">
        <f t="shared" si="11"/>
        <v>39651</v>
      </c>
      <c r="D32" t="s">
        <v>59</v>
      </c>
      <c r="E32">
        <v>22</v>
      </c>
      <c r="G32">
        <v>4</v>
      </c>
      <c r="H32">
        <v>1200</v>
      </c>
      <c r="I32" s="9">
        <f t="shared" si="7"/>
        <v>0.10555555555555556</v>
      </c>
      <c r="J32" s="9"/>
      <c r="K32" s="2">
        <f t="shared" si="8"/>
        <v>20.8</v>
      </c>
      <c r="L32" s="9">
        <f t="shared" si="9"/>
        <v>0.21666666666666667</v>
      </c>
      <c r="M32" s="9"/>
      <c r="N32" s="9">
        <f>IF(E32&gt;0,((NumBreaks*BreakTime)+LunchTime)," " )</f>
        <v>6.25E-2</v>
      </c>
      <c r="O32" s="9">
        <f>IF(E32&gt;0,(I32+L32+N32)," ")</f>
        <v>0.38472222222222224</v>
      </c>
      <c r="Q32" t="s">
        <v>103</v>
      </c>
      <c r="S32" t="s">
        <v>104</v>
      </c>
      <c r="U32" t="s">
        <v>105</v>
      </c>
    </row>
    <row r="33" spans="1:21" x14ac:dyDescent="0.2">
      <c r="A33">
        <v>19</v>
      </c>
      <c r="B33" s="15" t="str">
        <f t="shared" si="10"/>
        <v>Wed</v>
      </c>
      <c r="C33" s="1">
        <f t="shared" si="11"/>
        <v>39652</v>
      </c>
      <c r="D33" t="s">
        <v>59</v>
      </c>
      <c r="E33">
        <v>15</v>
      </c>
      <c r="G33">
        <v>0</v>
      </c>
      <c r="H33">
        <v>0</v>
      </c>
      <c r="I33" s="9">
        <f t="shared" si="7"/>
        <v>0</v>
      </c>
      <c r="J33" s="9"/>
      <c r="K33" s="2">
        <f t="shared" si="8"/>
        <v>15</v>
      </c>
      <c r="L33" s="9">
        <f t="shared" si="9"/>
        <v>0.15625</v>
      </c>
      <c r="M33" s="9"/>
      <c r="N33" s="9">
        <f t="shared" si="4"/>
        <v>6.25E-2</v>
      </c>
      <c r="O33" s="9">
        <f t="shared" si="5"/>
        <v>0.21875</v>
      </c>
      <c r="Q33" t="s">
        <v>106</v>
      </c>
      <c r="S33" t="s">
        <v>107</v>
      </c>
      <c r="U33" t="s">
        <v>96</v>
      </c>
    </row>
    <row r="34" spans="1:21" x14ac:dyDescent="0.2">
      <c r="A34">
        <v>20</v>
      </c>
      <c r="B34" s="15" t="str">
        <f t="shared" si="10"/>
        <v>Thur</v>
      </c>
      <c r="C34" s="1">
        <f t="shared" si="11"/>
        <v>39653</v>
      </c>
      <c r="D34" t="s">
        <v>60</v>
      </c>
      <c r="E34">
        <v>21</v>
      </c>
      <c r="G34">
        <v>3</v>
      </c>
      <c r="H34">
        <v>900</v>
      </c>
      <c r="I34" s="9">
        <f t="shared" si="7"/>
        <v>7.9166666666666663E-2</v>
      </c>
      <c r="J34" s="9"/>
      <c r="K34" s="2">
        <f t="shared" si="8"/>
        <v>20.100000000000001</v>
      </c>
      <c r="L34" s="9">
        <f t="shared" si="9"/>
        <v>0.20902777777777778</v>
      </c>
      <c r="M34" s="9"/>
      <c r="N34" s="9">
        <f t="shared" si="4"/>
        <v>6.25E-2</v>
      </c>
      <c r="O34" s="9">
        <f t="shared" si="5"/>
        <v>0.35069444444444442</v>
      </c>
      <c r="Q34" t="s">
        <v>94</v>
      </c>
      <c r="S34" t="s">
        <v>109</v>
      </c>
      <c r="U34" t="s">
        <v>110</v>
      </c>
    </row>
    <row r="35" spans="1:21" x14ac:dyDescent="0.2">
      <c r="A35">
        <v>21</v>
      </c>
      <c r="B35" s="15" t="str">
        <f t="shared" si="10"/>
        <v>Fri</v>
      </c>
      <c r="C35" s="1">
        <f t="shared" si="11"/>
        <v>39654</v>
      </c>
      <c r="D35" t="s">
        <v>32</v>
      </c>
      <c r="E35">
        <v>0</v>
      </c>
      <c r="G35">
        <v>0</v>
      </c>
      <c r="H35">
        <v>0</v>
      </c>
      <c r="I35" s="9">
        <f t="shared" si="7"/>
        <v>0</v>
      </c>
      <c r="J35" s="9"/>
      <c r="K35" s="2">
        <f t="shared" si="8"/>
        <v>0</v>
      </c>
      <c r="L35" s="9">
        <f t="shared" si="9"/>
        <v>0</v>
      </c>
      <c r="M35" s="9"/>
      <c r="N35" s="9" t="str">
        <f t="shared" ref="N35:N45" si="12">IF(E35&gt;0,((NumBreaks*BreakTime)+LunchTime)," " )</f>
        <v xml:space="preserve"> </v>
      </c>
      <c r="O35" s="9" t="str">
        <f t="shared" ref="O35:O45" si="13">IF(E35&gt;0,(I35+L35+N35)," ")</f>
        <v xml:space="preserve"> </v>
      </c>
      <c r="Q35" t="s">
        <v>94</v>
      </c>
      <c r="S35" t="s">
        <v>104</v>
      </c>
      <c r="U35" t="s">
        <v>108</v>
      </c>
    </row>
    <row r="36" spans="1:21" x14ac:dyDescent="0.2">
      <c r="A36">
        <v>22</v>
      </c>
      <c r="B36" s="15" t="str">
        <f t="shared" ref="B36:B42" si="14">VLOOKUP(MOD(C36,7),Day,2)</f>
        <v>Sat</v>
      </c>
      <c r="C36" s="1">
        <f t="shared" si="11"/>
        <v>39655</v>
      </c>
      <c r="D36" t="s">
        <v>33</v>
      </c>
      <c r="E36">
        <v>18</v>
      </c>
      <c r="G36">
        <v>7</v>
      </c>
      <c r="H36">
        <v>1900</v>
      </c>
      <c r="I36" s="9">
        <f t="shared" si="7"/>
        <v>0.17638888888888887</v>
      </c>
      <c r="J36" s="9"/>
      <c r="K36" s="2">
        <f t="shared" si="8"/>
        <v>16.100000000000001</v>
      </c>
      <c r="L36" s="9">
        <f t="shared" si="9"/>
        <v>0.1673611111111111</v>
      </c>
      <c r="M36" s="9"/>
      <c r="N36" s="9">
        <f t="shared" si="12"/>
        <v>6.25E-2</v>
      </c>
      <c r="O36" s="9">
        <f t="shared" si="13"/>
        <v>0.40625</v>
      </c>
      <c r="Q36" t="s">
        <v>94</v>
      </c>
      <c r="S36" t="s">
        <v>107</v>
      </c>
      <c r="U36" t="s">
        <v>112</v>
      </c>
    </row>
    <row r="37" spans="1:21" x14ac:dyDescent="0.2">
      <c r="A37">
        <v>23</v>
      </c>
      <c r="B37" s="15" t="str">
        <f t="shared" si="14"/>
        <v>Sun</v>
      </c>
      <c r="C37" s="1">
        <f t="shared" si="11"/>
        <v>39656</v>
      </c>
      <c r="D37" t="s">
        <v>33</v>
      </c>
      <c r="E37">
        <v>26</v>
      </c>
      <c r="G37">
        <v>5</v>
      </c>
      <c r="H37">
        <v>1100</v>
      </c>
      <c r="I37" s="9">
        <f t="shared" si="7"/>
        <v>0.11527777777777778</v>
      </c>
      <c r="J37" s="9"/>
      <c r="K37" s="2">
        <f t="shared" si="8"/>
        <v>24.9</v>
      </c>
      <c r="L37" s="9">
        <f t="shared" si="9"/>
        <v>0.2590277777777778</v>
      </c>
      <c r="M37" s="9"/>
      <c r="N37" s="9">
        <f t="shared" si="12"/>
        <v>6.25E-2</v>
      </c>
      <c r="O37" s="9">
        <f t="shared" si="13"/>
        <v>0.43680555555555556</v>
      </c>
      <c r="Q37" t="s">
        <v>103</v>
      </c>
      <c r="S37" t="s">
        <v>109</v>
      </c>
      <c r="U37" t="s">
        <v>111</v>
      </c>
    </row>
    <row r="38" spans="1:21" x14ac:dyDescent="0.2">
      <c r="A38">
        <v>24</v>
      </c>
      <c r="B38" s="15" t="str">
        <f t="shared" si="14"/>
        <v>Mon</v>
      </c>
      <c r="C38" s="1">
        <f t="shared" si="11"/>
        <v>39657</v>
      </c>
      <c r="D38" t="s">
        <v>61</v>
      </c>
      <c r="E38">
        <v>24</v>
      </c>
      <c r="G38">
        <v>5</v>
      </c>
      <c r="H38">
        <v>1500</v>
      </c>
      <c r="I38" s="9">
        <f t="shared" si="7"/>
        <v>0.13194444444444445</v>
      </c>
      <c r="J38" s="9"/>
      <c r="K38" s="2">
        <f t="shared" si="8"/>
        <v>22.5</v>
      </c>
      <c r="L38" s="9">
        <f t="shared" si="9"/>
        <v>0.23402777777777781</v>
      </c>
      <c r="N38" s="9">
        <f t="shared" si="12"/>
        <v>6.25E-2</v>
      </c>
      <c r="O38" s="9">
        <f t="shared" si="13"/>
        <v>0.42847222222222225</v>
      </c>
      <c r="Q38" t="s">
        <v>97</v>
      </c>
      <c r="S38" t="s">
        <v>104</v>
      </c>
      <c r="U38" t="s">
        <v>114</v>
      </c>
    </row>
    <row r="39" spans="1:21" x14ac:dyDescent="0.2">
      <c r="A39">
        <v>25</v>
      </c>
      <c r="B39" s="15" t="str">
        <f t="shared" si="14"/>
        <v>Tue</v>
      </c>
      <c r="C39" s="1">
        <f t="shared" si="11"/>
        <v>39658</v>
      </c>
      <c r="D39" t="s">
        <v>32</v>
      </c>
      <c r="E39">
        <v>0</v>
      </c>
      <c r="G39">
        <v>0</v>
      </c>
      <c r="H39">
        <v>0</v>
      </c>
      <c r="I39" s="9">
        <f t="shared" si="7"/>
        <v>0</v>
      </c>
      <c r="J39" s="9"/>
      <c r="K39" s="2">
        <f t="shared" si="8"/>
        <v>0</v>
      </c>
      <c r="L39" s="9">
        <f t="shared" si="9"/>
        <v>0</v>
      </c>
      <c r="M39" s="9"/>
      <c r="N39" s="9" t="str">
        <f t="shared" si="12"/>
        <v xml:space="preserve"> </v>
      </c>
      <c r="O39" s="9" t="str">
        <f t="shared" si="13"/>
        <v xml:space="preserve"> </v>
      </c>
      <c r="Q39" t="s">
        <v>99</v>
      </c>
      <c r="S39" t="s">
        <v>107</v>
      </c>
      <c r="U39" t="s">
        <v>102</v>
      </c>
    </row>
    <row r="40" spans="1:21" x14ac:dyDescent="0.2">
      <c r="A40">
        <v>26</v>
      </c>
      <c r="B40" s="15" t="str">
        <f t="shared" si="14"/>
        <v>Wed</v>
      </c>
      <c r="C40" s="1">
        <f t="shared" si="11"/>
        <v>39659</v>
      </c>
      <c r="D40" t="s">
        <v>62</v>
      </c>
      <c r="E40">
        <v>24</v>
      </c>
      <c r="G40">
        <v>5</v>
      </c>
      <c r="H40">
        <v>2100</v>
      </c>
      <c r="I40" s="9">
        <f t="shared" si="7"/>
        <v>0.15694444444444444</v>
      </c>
      <c r="J40" s="9"/>
      <c r="K40" s="2">
        <f t="shared" si="8"/>
        <v>21.9</v>
      </c>
      <c r="L40" s="9">
        <f t="shared" si="9"/>
        <v>0.22777777777777777</v>
      </c>
      <c r="M40" s="9"/>
      <c r="N40" s="9">
        <f t="shared" si="12"/>
        <v>6.25E-2</v>
      </c>
      <c r="O40" s="9">
        <f t="shared" si="13"/>
        <v>0.44722222222222219</v>
      </c>
      <c r="Q40" t="s">
        <v>94</v>
      </c>
      <c r="S40" t="s">
        <v>109</v>
      </c>
      <c r="U40" t="s">
        <v>98</v>
      </c>
    </row>
    <row r="41" spans="1:21" x14ac:dyDescent="0.2">
      <c r="A41">
        <v>27</v>
      </c>
      <c r="B41" s="15" t="str">
        <f t="shared" si="14"/>
        <v>Thur</v>
      </c>
      <c r="C41" s="1">
        <f t="shared" si="11"/>
        <v>39660</v>
      </c>
      <c r="D41" t="s">
        <v>63</v>
      </c>
      <c r="E41">
        <v>24</v>
      </c>
      <c r="G41">
        <v>2</v>
      </c>
      <c r="H41">
        <v>800</v>
      </c>
      <c r="I41" s="9">
        <f t="shared" si="7"/>
        <v>6.1111111111111109E-2</v>
      </c>
      <c r="J41" s="9"/>
      <c r="K41" s="2">
        <f t="shared" si="8"/>
        <v>23.2</v>
      </c>
      <c r="L41" s="9">
        <f t="shared" si="9"/>
        <v>0.24166666666666667</v>
      </c>
      <c r="M41" s="9"/>
      <c r="N41" s="9">
        <f t="shared" si="12"/>
        <v>6.25E-2</v>
      </c>
      <c r="O41" s="9">
        <f t="shared" si="13"/>
        <v>0.36527777777777776</v>
      </c>
      <c r="Q41" t="s">
        <v>101</v>
      </c>
      <c r="S41" t="s">
        <v>104</v>
      </c>
      <c r="U41" t="s">
        <v>115</v>
      </c>
    </row>
    <row r="42" spans="1:21" x14ac:dyDescent="0.2">
      <c r="A42">
        <v>28</v>
      </c>
      <c r="B42" s="15" t="str">
        <f t="shared" si="14"/>
        <v>Fri</v>
      </c>
      <c r="C42" s="1">
        <f t="shared" si="11"/>
        <v>39661</v>
      </c>
      <c r="D42" t="s">
        <v>64</v>
      </c>
      <c r="I42" s="9"/>
      <c r="J42" s="9"/>
      <c r="L42" s="9"/>
      <c r="M42" s="9"/>
      <c r="N42" s="9" t="str">
        <f t="shared" si="12"/>
        <v xml:space="preserve"> </v>
      </c>
      <c r="O42" s="9" t="str">
        <f t="shared" si="13"/>
        <v xml:space="preserve"> </v>
      </c>
      <c r="Q42" t="s">
        <v>94</v>
      </c>
      <c r="S42" t="s">
        <v>107</v>
      </c>
      <c r="U42" t="s">
        <v>110</v>
      </c>
    </row>
    <row r="43" spans="1:21" x14ac:dyDescent="0.2">
      <c r="A43">
        <v>29</v>
      </c>
      <c r="B43" s="15" t="str">
        <f>VLOOKUP(MOD(C43,7),Day,2)</f>
        <v>Sat</v>
      </c>
      <c r="C43" s="1">
        <f t="shared" si="11"/>
        <v>39662</v>
      </c>
      <c r="D43" t="s">
        <v>65</v>
      </c>
      <c r="E43">
        <v>27</v>
      </c>
      <c r="G43">
        <v>0</v>
      </c>
      <c r="H43">
        <v>0</v>
      </c>
      <c r="I43" s="9">
        <f>(G43*UnloadReload)+(H43/1000*PortageSpeed)*IF(PortageTrips=1,1,IF(PortageTrips=2,3,IF(PortageTrips=3,5,99)))</f>
        <v>0</v>
      </c>
      <c r="J43" s="9"/>
      <c r="K43" s="2">
        <f>E43-H43/1000</f>
        <v>27</v>
      </c>
      <c r="L43" s="9">
        <f>TIME(INT(K43/PaddleSpeed),INT(((K43/PaddleSpeed)-INT(K43/PaddleSpeed))*60),0)</f>
        <v>0.28125</v>
      </c>
      <c r="M43" s="9"/>
      <c r="N43" s="9">
        <f t="shared" si="12"/>
        <v>6.25E-2</v>
      </c>
      <c r="O43" s="9">
        <f t="shared" si="13"/>
        <v>0.34375</v>
      </c>
      <c r="Q43" t="s">
        <v>94</v>
      </c>
      <c r="S43" t="s">
        <v>92</v>
      </c>
      <c r="U43" t="s">
        <v>105</v>
      </c>
    </row>
    <row r="44" spans="1:21" x14ac:dyDescent="0.2">
      <c r="A44">
        <v>30</v>
      </c>
      <c r="B44" s="15" t="str">
        <f>VLOOKUP(MOD(C44,7),Day,2)</f>
        <v>Sun</v>
      </c>
      <c r="C44" s="1">
        <f t="shared" si="11"/>
        <v>39663</v>
      </c>
      <c r="D44" t="s">
        <v>66</v>
      </c>
      <c r="E44">
        <v>22</v>
      </c>
      <c r="G44">
        <v>3</v>
      </c>
      <c r="H44">
        <v>700</v>
      </c>
      <c r="I44" s="9">
        <f>(G44*UnloadReload)+(H44/1000*PortageSpeed)*IF(PortageTrips=1,1,IF(PortageTrips=2,3,IF(PortageTrips=3,5,99)))</f>
        <v>7.0833333333333331E-2</v>
      </c>
      <c r="J44" s="9"/>
      <c r="K44" s="2">
        <f>E44-H44/1000</f>
        <v>21.3</v>
      </c>
      <c r="L44" s="9">
        <f>TIME(INT(K44/PaddleSpeed),INT(((K44/PaddleSpeed)-INT(K44/PaddleSpeed))*60),0)</f>
        <v>0.22152777777777777</v>
      </c>
      <c r="M44" s="9"/>
      <c r="N44" s="9">
        <f t="shared" si="12"/>
        <v>6.25E-2</v>
      </c>
      <c r="O44" s="9">
        <f t="shared" si="13"/>
        <v>0.35486111111111107</v>
      </c>
      <c r="Q44" t="s">
        <v>103</v>
      </c>
      <c r="S44" t="s">
        <v>104</v>
      </c>
      <c r="U44" t="s">
        <v>98</v>
      </c>
    </row>
    <row r="45" spans="1:21" x14ac:dyDescent="0.2">
      <c r="A45">
        <v>31</v>
      </c>
      <c r="B45" s="15" t="str">
        <f>VLOOKUP(MOD(C45,7),Day,2)</f>
        <v>Mon</v>
      </c>
      <c r="C45" s="1">
        <f t="shared" si="11"/>
        <v>39664</v>
      </c>
      <c r="D45" t="s">
        <v>67</v>
      </c>
      <c r="E45">
        <v>29</v>
      </c>
      <c r="G45">
        <v>0</v>
      </c>
      <c r="H45">
        <v>0</v>
      </c>
      <c r="I45" s="9">
        <f>(G45*UnloadReload)+(H45/1000*PortageSpeed)*IF(PortageTrips=1,1,IF(PortageTrips=2,3,IF(PortageTrips=3,5,99)))</f>
        <v>0</v>
      </c>
      <c r="J45" s="9"/>
      <c r="K45" s="2">
        <f>E45-H45/1000</f>
        <v>29</v>
      </c>
      <c r="L45" s="9">
        <f>TIME(INT(K45/PaddleSpeed),INT(((K45/PaddleSpeed)-INT(K45/PaddleSpeed))*60),0)</f>
        <v>0.30208333333333331</v>
      </c>
      <c r="N45" s="9">
        <f t="shared" si="12"/>
        <v>6.25E-2</v>
      </c>
      <c r="O45" s="9">
        <f t="shared" si="13"/>
        <v>0.36458333333333331</v>
      </c>
      <c r="Q45" t="s">
        <v>97</v>
      </c>
      <c r="S45" t="s">
        <v>92</v>
      </c>
      <c r="U45" t="s">
        <v>113</v>
      </c>
    </row>
    <row r="46" spans="1:21" x14ac:dyDescent="0.2">
      <c r="A46">
        <v>32</v>
      </c>
      <c r="B46" s="15" t="str">
        <f t="shared" ref="B46:B56" si="15">VLOOKUP(MOD(C46,7),Day,2)</f>
        <v>Tue</v>
      </c>
      <c r="C46" s="1">
        <f t="shared" si="11"/>
        <v>39665</v>
      </c>
      <c r="D46" t="s">
        <v>78</v>
      </c>
      <c r="E46">
        <v>28</v>
      </c>
      <c r="G46">
        <v>1</v>
      </c>
      <c r="H46">
        <v>400</v>
      </c>
      <c r="I46" s="9">
        <f t="shared" ref="I46:I56" si="16">(G46*UnloadReload)+(H46/1000*PortageSpeed)*IF(PortageTrips=1,1,IF(PortageTrips=2,3,IF(PortageTrips=3,5,99)))</f>
        <v>3.0555555555555555E-2</v>
      </c>
      <c r="J46" s="9"/>
      <c r="K46" s="2">
        <f t="shared" ref="K46:K56" si="17">E46-H46/1000</f>
        <v>27.6</v>
      </c>
      <c r="L46" s="9">
        <f t="shared" ref="L46:L58" si="18">TIME(INT(K46/PaddleSpeed),INT(((K46/PaddleSpeed)-INT(K46/PaddleSpeed))*60),0)</f>
        <v>0.28750000000000003</v>
      </c>
      <c r="M46" s="9"/>
      <c r="N46" s="9">
        <f t="shared" ref="N46:N78" si="19">IF(E46&gt;0,((NumBreaks*BreakTime)+LunchTime)," " )</f>
        <v>6.25E-2</v>
      </c>
      <c r="O46" s="9">
        <f t="shared" ref="O46:O75" si="20">IF(E46&gt;0,(I46+L46+N46)," ")</f>
        <v>0.38055555555555559</v>
      </c>
      <c r="Q46" t="s">
        <v>106</v>
      </c>
      <c r="S46" t="s">
        <v>107</v>
      </c>
      <c r="U46" t="s">
        <v>114</v>
      </c>
    </row>
    <row r="47" spans="1:21" x14ac:dyDescent="0.2">
      <c r="A47">
        <v>33</v>
      </c>
      <c r="B47" s="15" t="str">
        <f t="shared" si="15"/>
        <v>Wed</v>
      </c>
      <c r="C47" s="1">
        <f t="shared" ref="C47:C56" si="21">C46+1</f>
        <v>39666</v>
      </c>
      <c r="D47" t="s">
        <v>68</v>
      </c>
      <c r="E47">
        <v>32</v>
      </c>
      <c r="G47">
        <v>0</v>
      </c>
      <c r="H47">
        <v>0</v>
      </c>
      <c r="I47" s="9">
        <f t="shared" si="16"/>
        <v>0</v>
      </c>
      <c r="J47" s="9"/>
      <c r="K47" s="2">
        <f t="shared" si="17"/>
        <v>32</v>
      </c>
      <c r="L47" s="9">
        <f t="shared" si="18"/>
        <v>0.33333333333333331</v>
      </c>
      <c r="M47" s="9"/>
      <c r="N47" s="9">
        <f t="shared" si="19"/>
        <v>6.25E-2</v>
      </c>
      <c r="O47" s="9">
        <f t="shared" si="20"/>
        <v>0.39583333333333331</v>
      </c>
      <c r="Q47" t="s">
        <v>101</v>
      </c>
      <c r="S47" t="s">
        <v>92</v>
      </c>
      <c r="U47" t="s">
        <v>102</v>
      </c>
    </row>
    <row r="48" spans="1:21" x14ac:dyDescent="0.2">
      <c r="A48">
        <v>34</v>
      </c>
      <c r="B48" s="15" t="str">
        <f t="shared" si="15"/>
        <v>Thur</v>
      </c>
      <c r="C48" s="1">
        <f t="shared" si="21"/>
        <v>39667</v>
      </c>
      <c r="D48" t="s">
        <v>32</v>
      </c>
      <c r="E48">
        <v>0</v>
      </c>
      <c r="G48">
        <v>0</v>
      </c>
      <c r="H48">
        <v>0</v>
      </c>
      <c r="I48" s="9">
        <f t="shared" si="16"/>
        <v>0</v>
      </c>
      <c r="J48" s="9"/>
      <c r="K48" s="2">
        <f t="shared" si="17"/>
        <v>0</v>
      </c>
      <c r="L48" s="9">
        <f t="shared" si="18"/>
        <v>0</v>
      </c>
      <c r="M48" s="9"/>
      <c r="N48" s="9" t="str">
        <f t="shared" si="19"/>
        <v xml:space="preserve"> </v>
      </c>
      <c r="O48" s="9" t="str">
        <f t="shared" si="20"/>
        <v xml:space="preserve"> </v>
      </c>
      <c r="Q48" t="s">
        <v>94</v>
      </c>
      <c r="S48" t="s">
        <v>104</v>
      </c>
      <c r="U48" t="s">
        <v>100</v>
      </c>
    </row>
    <row r="49" spans="1:21" x14ac:dyDescent="0.2">
      <c r="A49">
        <v>35</v>
      </c>
      <c r="B49" s="15" t="str">
        <f t="shared" si="15"/>
        <v>Fri</v>
      </c>
      <c r="C49" s="1">
        <f t="shared" si="21"/>
        <v>39668</v>
      </c>
      <c r="D49" t="s">
        <v>67</v>
      </c>
      <c r="E49">
        <v>29</v>
      </c>
      <c r="G49">
        <v>3</v>
      </c>
      <c r="H49">
        <v>900</v>
      </c>
      <c r="I49" s="9">
        <f t="shared" si="16"/>
        <v>7.9166666666666663E-2</v>
      </c>
      <c r="J49" s="9"/>
      <c r="K49" s="2">
        <f t="shared" si="17"/>
        <v>28.1</v>
      </c>
      <c r="L49" s="9">
        <f t="shared" si="18"/>
        <v>0.29236111111111113</v>
      </c>
      <c r="M49" s="9"/>
      <c r="N49" s="9">
        <f t="shared" si="19"/>
        <v>6.25E-2</v>
      </c>
      <c r="O49" s="9">
        <f t="shared" si="20"/>
        <v>0.43402777777777779</v>
      </c>
      <c r="Q49" t="s">
        <v>94</v>
      </c>
      <c r="S49" t="s">
        <v>107</v>
      </c>
      <c r="U49" t="s">
        <v>96</v>
      </c>
    </row>
    <row r="50" spans="1:21" x14ac:dyDescent="0.2">
      <c r="A50">
        <v>36</v>
      </c>
      <c r="B50" s="15" t="str">
        <f t="shared" si="15"/>
        <v>Sat</v>
      </c>
      <c r="C50" s="1">
        <f t="shared" si="21"/>
        <v>39669</v>
      </c>
      <c r="D50" t="s">
        <v>67</v>
      </c>
      <c r="E50">
        <v>33</v>
      </c>
      <c r="G50">
        <v>1</v>
      </c>
      <c r="H50">
        <v>200</v>
      </c>
      <c r="I50" s="9">
        <f t="shared" si="16"/>
        <v>2.222222222222222E-2</v>
      </c>
      <c r="J50" s="9"/>
      <c r="K50" s="2">
        <f t="shared" si="17"/>
        <v>32.799999999999997</v>
      </c>
      <c r="L50" s="9">
        <f t="shared" si="18"/>
        <v>0.34166666666666662</v>
      </c>
      <c r="M50" s="9"/>
      <c r="N50" s="9">
        <f t="shared" si="19"/>
        <v>6.25E-2</v>
      </c>
      <c r="O50" s="9">
        <f t="shared" si="20"/>
        <v>0.42638888888888882</v>
      </c>
      <c r="Q50" t="s">
        <v>103</v>
      </c>
      <c r="S50" t="s">
        <v>109</v>
      </c>
      <c r="U50" t="s">
        <v>110</v>
      </c>
    </row>
    <row r="51" spans="1:21" x14ac:dyDescent="0.2">
      <c r="A51">
        <v>37</v>
      </c>
      <c r="B51" s="15" t="str">
        <f t="shared" si="15"/>
        <v>Sun</v>
      </c>
      <c r="C51" s="1">
        <f t="shared" si="21"/>
        <v>39670</v>
      </c>
      <c r="D51" t="s">
        <v>69</v>
      </c>
      <c r="E51">
        <v>31</v>
      </c>
      <c r="G51">
        <v>3</v>
      </c>
      <c r="H51">
        <v>600</v>
      </c>
      <c r="I51" s="9">
        <f t="shared" si="16"/>
        <v>6.6666666666666666E-2</v>
      </c>
      <c r="J51" s="9"/>
      <c r="K51" s="2">
        <f t="shared" si="17"/>
        <v>30.4</v>
      </c>
      <c r="L51" s="9">
        <f t="shared" si="18"/>
        <v>0.31666666666666665</v>
      </c>
      <c r="M51" s="9"/>
      <c r="N51" s="9">
        <f t="shared" si="19"/>
        <v>6.25E-2</v>
      </c>
      <c r="O51" s="9">
        <f t="shared" si="20"/>
        <v>0.4458333333333333</v>
      </c>
      <c r="Q51" t="s">
        <v>94</v>
      </c>
      <c r="S51" t="s">
        <v>104</v>
      </c>
      <c r="U51" t="s">
        <v>108</v>
      </c>
    </row>
    <row r="52" spans="1:21" x14ac:dyDescent="0.2">
      <c r="A52">
        <v>38</v>
      </c>
      <c r="B52" s="15" t="str">
        <f t="shared" si="15"/>
        <v>Mon</v>
      </c>
      <c r="C52" s="1">
        <f t="shared" si="21"/>
        <v>39671</v>
      </c>
      <c r="D52" t="s">
        <v>67</v>
      </c>
      <c r="E52">
        <v>34</v>
      </c>
      <c r="G52">
        <v>0</v>
      </c>
      <c r="H52">
        <v>0</v>
      </c>
      <c r="I52" s="9">
        <f t="shared" si="16"/>
        <v>0</v>
      </c>
      <c r="J52" s="9"/>
      <c r="K52" s="2">
        <f t="shared" si="17"/>
        <v>34</v>
      </c>
      <c r="L52" s="9">
        <f t="shared" si="18"/>
        <v>0.35416666666666669</v>
      </c>
      <c r="M52" s="9"/>
      <c r="N52" s="9">
        <f t="shared" si="19"/>
        <v>6.25E-2</v>
      </c>
      <c r="O52" s="9">
        <f t="shared" si="20"/>
        <v>0.41666666666666669</v>
      </c>
      <c r="Q52" t="s">
        <v>97</v>
      </c>
      <c r="S52" t="s">
        <v>107</v>
      </c>
      <c r="U52" t="s">
        <v>96</v>
      </c>
    </row>
    <row r="53" spans="1:21" x14ac:dyDescent="0.2">
      <c r="A53">
        <v>39</v>
      </c>
      <c r="B53" s="15" t="str">
        <f t="shared" si="15"/>
        <v>Tue</v>
      </c>
      <c r="C53" s="1">
        <f t="shared" si="21"/>
        <v>39672</v>
      </c>
      <c r="D53" t="s">
        <v>67</v>
      </c>
      <c r="E53">
        <v>27</v>
      </c>
      <c r="G53">
        <v>3</v>
      </c>
      <c r="H53">
        <v>600</v>
      </c>
      <c r="I53" s="9">
        <f t="shared" si="16"/>
        <v>6.6666666666666666E-2</v>
      </c>
      <c r="J53" s="9"/>
      <c r="K53" s="2">
        <f t="shared" si="17"/>
        <v>26.4</v>
      </c>
      <c r="L53" s="9">
        <f t="shared" si="18"/>
        <v>0.27499999999999997</v>
      </c>
      <c r="M53" s="9"/>
      <c r="N53" s="9">
        <f t="shared" si="19"/>
        <v>6.25E-2</v>
      </c>
      <c r="O53" s="9">
        <f t="shared" si="20"/>
        <v>0.40416666666666662</v>
      </c>
      <c r="Q53" t="s">
        <v>103</v>
      </c>
      <c r="S53" t="s">
        <v>109</v>
      </c>
      <c r="U53" t="s">
        <v>113</v>
      </c>
    </row>
    <row r="54" spans="1:21" x14ac:dyDescent="0.2">
      <c r="A54">
        <v>40</v>
      </c>
      <c r="B54" s="15" t="str">
        <f t="shared" si="15"/>
        <v>Wed</v>
      </c>
      <c r="C54" s="1">
        <f t="shared" si="21"/>
        <v>39673</v>
      </c>
      <c r="D54" t="s">
        <v>32</v>
      </c>
      <c r="E54">
        <v>0</v>
      </c>
      <c r="G54">
        <v>0</v>
      </c>
      <c r="H54">
        <v>0</v>
      </c>
      <c r="I54" s="9">
        <f t="shared" si="16"/>
        <v>0</v>
      </c>
      <c r="J54" s="9"/>
      <c r="K54" s="2">
        <f t="shared" si="17"/>
        <v>0</v>
      </c>
      <c r="L54" s="9">
        <f t="shared" si="18"/>
        <v>0</v>
      </c>
      <c r="M54" s="9"/>
      <c r="N54" s="9" t="str">
        <f t="shared" si="19"/>
        <v xml:space="preserve"> </v>
      </c>
      <c r="O54" s="9" t="str">
        <f t="shared" si="20"/>
        <v xml:space="preserve"> </v>
      </c>
      <c r="Q54" t="s">
        <v>94</v>
      </c>
      <c r="S54" t="s">
        <v>104</v>
      </c>
      <c r="U54" t="s">
        <v>114</v>
      </c>
    </row>
    <row r="55" spans="1:21" x14ac:dyDescent="0.2">
      <c r="A55">
        <v>41</v>
      </c>
      <c r="B55" s="15" t="str">
        <f t="shared" si="15"/>
        <v>Thur</v>
      </c>
      <c r="C55" s="1">
        <f t="shared" si="21"/>
        <v>39674</v>
      </c>
      <c r="D55" t="s">
        <v>67</v>
      </c>
      <c r="E55">
        <v>27</v>
      </c>
      <c r="G55">
        <v>0</v>
      </c>
      <c r="H55">
        <v>0</v>
      </c>
      <c r="I55" s="9">
        <f t="shared" si="16"/>
        <v>0</v>
      </c>
      <c r="J55" s="9"/>
      <c r="K55" s="2">
        <f t="shared" si="17"/>
        <v>27</v>
      </c>
      <c r="L55" s="9">
        <f t="shared" si="18"/>
        <v>0.28125</v>
      </c>
      <c r="M55" s="9"/>
      <c r="N55" s="9">
        <f t="shared" si="19"/>
        <v>6.25E-2</v>
      </c>
      <c r="O55" s="9">
        <f t="shared" si="20"/>
        <v>0.34375</v>
      </c>
      <c r="Q55" t="s">
        <v>94</v>
      </c>
      <c r="S55" t="s">
        <v>107</v>
      </c>
      <c r="U55" t="s">
        <v>102</v>
      </c>
    </row>
    <row r="56" spans="1:21" x14ac:dyDescent="0.2">
      <c r="A56">
        <v>42</v>
      </c>
      <c r="B56" s="15" t="str">
        <f t="shared" si="15"/>
        <v>Fri</v>
      </c>
      <c r="C56" s="1">
        <f t="shared" si="21"/>
        <v>39675</v>
      </c>
      <c r="D56" t="s">
        <v>67</v>
      </c>
      <c r="E56">
        <v>31</v>
      </c>
      <c r="G56">
        <v>0</v>
      </c>
      <c r="H56">
        <v>0</v>
      </c>
      <c r="I56" s="9">
        <f t="shared" si="16"/>
        <v>0</v>
      </c>
      <c r="J56" s="9"/>
      <c r="K56" s="2">
        <f t="shared" si="17"/>
        <v>31</v>
      </c>
      <c r="L56" s="9">
        <f t="shared" si="18"/>
        <v>0.32291666666666669</v>
      </c>
      <c r="M56" s="9"/>
      <c r="N56" s="9">
        <f t="shared" si="19"/>
        <v>6.25E-2</v>
      </c>
      <c r="O56" s="9">
        <f t="shared" si="20"/>
        <v>0.38541666666666669</v>
      </c>
      <c r="Q56" t="s">
        <v>117</v>
      </c>
      <c r="S56" t="s">
        <v>109</v>
      </c>
      <c r="U56" t="s">
        <v>118</v>
      </c>
    </row>
    <row r="57" spans="1:21" x14ac:dyDescent="0.2">
      <c r="A57">
        <v>43</v>
      </c>
      <c r="B57" s="15" t="str">
        <f t="shared" ref="B57:B62" si="22">VLOOKUP(MOD(C57,7),Day,2)</f>
        <v>Sat</v>
      </c>
      <c r="C57" s="1">
        <f t="shared" ref="C57:C64" si="23">C56+1</f>
        <v>39676</v>
      </c>
      <c r="D57" t="s">
        <v>70</v>
      </c>
      <c r="E57">
        <v>25</v>
      </c>
      <c r="G57">
        <v>0</v>
      </c>
      <c r="H57">
        <v>0</v>
      </c>
      <c r="I57" s="9">
        <f>(G57*UnloadReload)+(H57/1000*PortageSpeed)*IF(PortageTrips=1,1,IF(PortageTrips=2,3,IF(PortageTrips=3,5,99)))</f>
        <v>0</v>
      </c>
      <c r="J57" s="9"/>
      <c r="K57" s="2">
        <f t="shared" ref="K57:K63" si="24">E57-H57/1000</f>
        <v>25</v>
      </c>
      <c r="L57" s="9">
        <f t="shared" si="18"/>
        <v>0.26041666666666669</v>
      </c>
      <c r="M57" s="9"/>
      <c r="N57" s="9">
        <f t="shared" si="19"/>
        <v>6.25E-2</v>
      </c>
      <c r="O57" s="9">
        <f t="shared" si="20"/>
        <v>0.32291666666666669</v>
      </c>
      <c r="Q57" t="s">
        <v>101</v>
      </c>
      <c r="S57" t="s">
        <v>104</v>
      </c>
      <c r="U57" t="s">
        <v>98</v>
      </c>
    </row>
    <row r="58" spans="1:21" x14ac:dyDescent="0.2">
      <c r="A58">
        <v>44</v>
      </c>
      <c r="B58" s="15" t="str">
        <f t="shared" si="22"/>
        <v>Sun</v>
      </c>
      <c r="C58" s="1">
        <f t="shared" si="23"/>
        <v>39677</v>
      </c>
      <c r="D58" t="s">
        <v>70</v>
      </c>
      <c r="E58">
        <v>15</v>
      </c>
      <c r="G58">
        <v>0</v>
      </c>
      <c r="H58">
        <v>0</v>
      </c>
      <c r="K58" s="2">
        <f t="shared" si="24"/>
        <v>15</v>
      </c>
      <c r="L58" s="9">
        <f t="shared" si="18"/>
        <v>0.15625</v>
      </c>
      <c r="N58" s="9">
        <f t="shared" si="19"/>
        <v>6.25E-2</v>
      </c>
      <c r="O58" s="9">
        <f t="shared" si="20"/>
        <v>0.21875</v>
      </c>
      <c r="Q58" t="s">
        <v>97</v>
      </c>
      <c r="S58" t="s">
        <v>107</v>
      </c>
      <c r="U58" t="s">
        <v>111</v>
      </c>
    </row>
    <row r="59" spans="1:21" x14ac:dyDescent="0.2">
      <c r="A59">
        <v>45</v>
      </c>
      <c r="B59" s="15" t="str">
        <f t="shared" si="22"/>
        <v>Mon</v>
      </c>
      <c r="C59" s="1">
        <f t="shared" si="23"/>
        <v>39678</v>
      </c>
      <c r="D59" t="s">
        <v>122</v>
      </c>
      <c r="E59">
        <v>30</v>
      </c>
      <c r="G59">
        <v>0</v>
      </c>
      <c r="H59">
        <v>0</v>
      </c>
      <c r="I59" s="9">
        <f>(G59*UnloadReload)+(H59/1000*PortageSpeed)*IF(PortageTrips=1,1,IF(PortageTrips=2,3,IF(PortageTrips=3,5,99)))</f>
        <v>0</v>
      </c>
      <c r="J59" s="9"/>
      <c r="K59" s="2">
        <f t="shared" si="24"/>
        <v>30</v>
      </c>
      <c r="L59" s="9">
        <f>TIME(INT(K59/PaddleSpeed),INT(((K59/PaddleSpeed)-INT(K59/PaddleSpeed))*60),0)</f>
        <v>0.3125</v>
      </c>
      <c r="M59" s="9"/>
      <c r="N59" s="9">
        <f t="shared" si="19"/>
        <v>6.25E-2</v>
      </c>
      <c r="O59" s="9">
        <f t="shared" si="20"/>
        <v>0.375</v>
      </c>
      <c r="Q59" t="s">
        <v>106</v>
      </c>
      <c r="S59" t="s">
        <v>109</v>
      </c>
      <c r="U59" t="s">
        <v>100</v>
      </c>
    </row>
    <row r="60" spans="1:21" x14ac:dyDescent="0.2">
      <c r="A60">
        <v>46</v>
      </c>
      <c r="B60" s="15" t="str">
        <f t="shared" si="22"/>
        <v>Tue</v>
      </c>
      <c r="C60" s="1">
        <f t="shared" si="23"/>
        <v>39679</v>
      </c>
      <c r="D60" t="s">
        <v>71</v>
      </c>
      <c r="E60">
        <v>26</v>
      </c>
      <c r="G60">
        <v>2</v>
      </c>
      <c r="H60">
        <v>1000</v>
      </c>
      <c r="I60" s="9">
        <f>(G60*UnloadReload)+(H60/1000*PortageSpeed)*IF(PortageTrips=1,1,IF(PortageTrips=2,3,IF(PortageTrips=3,5,99)))</f>
        <v>6.9444444444444448E-2</v>
      </c>
      <c r="J60" s="9"/>
      <c r="K60" s="2">
        <f t="shared" si="24"/>
        <v>25</v>
      </c>
      <c r="L60" s="9">
        <f>TIME(INT(K60/PaddleSpeed),INT(((K60/PaddleSpeed)-INT(K60/PaddleSpeed))*60),0)</f>
        <v>0.26041666666666669</v>
      </c>
      <c r="M60" s="9"/>
      <c r="N60" s="9">
        <f t="shared" si="19"/>
        <v>6.25E-2</v>
      </c>
      <c r="O60" s="9">
        <f t="shared" si="20"/>
        <v>0.39236111111111116</v>
      </c>
      <c r="Q60" t="s">
        <v>94</v>
      </c>
      <c r="S60" t="s">
        <v>92</v>
      </c>
      <c r="U60" t="s">
        <v>105</v>
      </c>
    </row>
    <row r="61" spans="1:21" x14ac:dyDescent="0.2">
      <c r="A61">
        <v>47</v>
      </c>
      <c r="B61" s="15" t="str">
        <f t="shared" si="22"/>
        <v>Wed</v>
      </c>
      <c r="C61" s="1">
        <f t="shared" si="23"/>
        <v>39680</v>
      </c>
      <c r="D61" t="s">
        <v>79</v>
      </c>
      <c r="E61">
        <v>30</v>
      </c>
      <c r="G61">
        <v>2</v>
      </c>
      <c r="H61">
        <v>400</v>
      </c>
      <c r="I61" s="9">
        <f>(G61*UnloadReload)+(H61/1000*PortageSpeed)*IF(PortageTrips=1,1,IF(PortageTrips=2,3,IF(PortageTrips=3,5,99)))</f>
        <v>4.4444444444444439E-2</v>
      </c>
      <c r="J61" s="9"/>
      <c r="K61" s="2">
        <f t="shared" si="24"/>
        <v>29.6</v>
      </c>
      <c r="L61" s="9">
        <f>TIME(INT(K61/PaddleSpeed),INT(((K61/PaddleSpeed)-INT(K61/PaddleSpeed))*60),0)</f>
        <v>0.30833333333333335</v>
      </c>
      <c r="M61" s="9"/>
      <c r="N61" s="9">
        <f t="shared" si="19"/>
        <v>6.25E-2</v>
      </c>
      <c r="O61" s="9">
        <f t="shared" si="20"/>
        <v>0.4152777777777778</v>
      </c>
      <c r="Q61" t="s">
        <v>103</v>
      </c>
      <c r="S61" t="s">
        <v>95</v>
      </c>
      <c r="U61" t="s">
        <v>112</v>
      </c>
    </row>
    <row r="62" spans="1:21" x14ac:dyDescent="0.2">
      <c r="A62">
        <v>48</v>
      </c>
      <c r="B62" s="15" t="str">
        <f t="shared" si="22"/>
        <v>Thur</v>
      </c>
      <c r="C62" s="1">
        <f t="shared" si="23"/>
        <v>39681</v>
      </c>
      <c r="D62" t="s">
        <v>32</v>
      </c>
      <c r="E62">
        <v>0</v>
      </c>
      <c r="G62">
        <v>0</v>
      </c>
      <c r="H62">
        <v>0</v>
      </c>
      <c r="I62" s="9">
        <f>(G62*UnloadReload)+(H62/1000*PortageSpeed)*IF(PortageTrips=1,1,IF(PortageTrips=2,3,IF(PortageTrips=3,5,99)))</f>
        <v>0</v>
      </c>
      <c r="J62" s="9"/>
      <c r="K62" s="2">
        <f t="shared" si="24"/>
        <v>0</v>
      </c>
      <c r="L62" s="9">
        <f>TIME(INT(K62/PaddleSpeed),INT(((K62/PaddleSpeed)-INT(K62/PaddleSpeed))*60),0)</f>
        <v>0</v>
      </c>
      <c r="N62" s="9" t="str">
        <f t="shared" si="19"/>
        <v xml:space="preserve"> </v>
      </c>
      <c r="O62" s="9" t="str">
        <f t="shared" si="20"/>
        <v xml:space="preserve"> </v>
      </c>
      <c r="Q62" t="s">
        <v>94</v>
      </c>
      <c r="S62" t="s">
        <v>92</v>
      </c>
      <c r="U62" t="s">
        <v>113</v>
      </c>
    </row>
    <row r="63" spans="1:21" x14ac:dyDescent="0.2">
      <c r="A63">
        <v>49</v>
      </c>
      <c r="C63" s="1">
        <f t="shared" si="23"/>
        <v>39682</v>
      </c>
      <c r="D63" t="s">
        <v>72</v>
      </c>
      <c r="E63">
        <v>24</v>
      </c>
      <c r="G63">
        <v>4</v>
      </c>
      <c r="H63">
        <v>800</v>
      </c>
      <c r="I63" s="9">
        <f>(G63*UnloadReload)+(H63/1000*PortageSpeed)*IF(PortageTrips=1,1,IF(PortageTrips=2,3,IF(PortageTrips=3,5,99)))</f>
        <v>8.8888888888888878E-2</v>
      </c>
      <c r="J63" s="9"/>
      <c r="K63" s="2">
        <f t="shared" si="24"/>
        <v>23.2</v>
      </c>
      <c r="L63" s="9">
        <f>TIME(INT(K63/PaddleSpeed),INT(((K63/PaddleSpeed)-INT(K63/PaddleSpeed))*60),0)</f>
        <v>0.24166666666666667</v>
      </c>
      <c r="N63" s="9">
        <f t="shared" si="19"/>
        <v>6.25E-2</v>
      </c>
      <c r="O63" s="9">
        <f t="shared" si="20"/>
        <v>0.39305555555555555</v>
      </c>
      <c r="Q63" t="s">
        <v>106</v>
      </c>
      <c r="S63" t="s">
        <v>95</v>
      </c>
      <c r="U63" t="s">
        <v>108</v>
      </c>
    </row>
    <row r="64" spans="1:21" x14ac:dyDescent="0.2">
      <c r="A64">
        <v>50</v>
      </c>
      <c r="B64" s="15" t="str">
        <f t="shared" ref="B64:B85" si="25">VLOOKUP(MOD(C64,7),Day,2)</f>
        <v>Sat</v>
      </c>
      <c r="C64" s="1">
        <f t="shared" si="23"/>
        <v>39683</v>
      </c>
      <c r="D64" t="s">
        <v>73</v>
      </c>
      <c r="E64">
        <v>26</v>
      </c>
      <c r="G64">
        <v>1</v>
      </c>
      <c r="H64">
        <v>300</v>
      </c>
      <c r="I64" s="9">
        <f t="shared" ref="I64:I69" si="26">(G64*UnloadReload)+(H64/1000*PortageSpeed)*IF(PortageTrips=1,1,IF(PortageTrips=2,3,IF(PortageTrips=3,5,99)))</f>
        <v>2.6388888888888889E-2</v>
      </c>
      <c r="J64" s="9"/>
      <c r="K64" s="2">
        <f t="shared" ref="K64:K69" si="27">E64-H64/1000</f>
        <v>25.7</v>
      </c>
      <c r="L64" s="9">
        <f t="shared" ref="L64:L70" si="28">TIME(INT(K64/PaddleSpeed),INT(((K64/PaddleSpeed)-INT(K64/PaddleSpeed))*60),0)</f>
        <v>0.2673611111111111</v>
      </c>
      <c r="M64" s="9"/>
      <c r="N64" s="9">
        <f t="shared" si="19"/>
        <v>6.25E-2</v>
      </c>
      <c r="O64" s="9">
        <f t="shared" si="20"/>
        <v>0.35625000000000001</v>
      </c>
      <c r="Q64" t="s">
        <v>101</v>
      </c>
      <c r="S64" t="s">
        <v>92</v>
      </c>
      <c r="U64" t="s">
        <v>102</v>
      </c>
    </row>
    <row r="65" spans="1:21" x14ac:dyDescent="0.2">
      <c r="A65">
        <v>51</v>
      </c>
      <c r="B65" s="15" t="str">
        <f t="shared" si="25"/>
        <v>Sun</v>
      </c>
      <c r="C65" s="1">
        <f t="shared" ref="C65:C85" si="29">C64+1</f>
        <v>39684</v>
      </c>
      <c r="D65" t="s">
        <v>73</v>
      </c>
      <c r="E65">
        <v>20</v>
      </c>
      <c r="G65">
        <v>0</v>
      </c>
      <c r="H65">
        <v>0</v>
      </c>
      <c r="I65" s="9">
        <f t="shared" si="26"/>
        <v>0</v>
      </c>
      <c r="J65" s="9"/>
      <c r="K65" s="2">
        <f t="shared" si="27"/>
        <v>20</v>
      </c>
      <c r="L65" s="9">
        <f t="shared" si="28"/>
        <v>0.20833333333333334</v>
      </c>
      <c r="M65" s="9"/>
      <c r="N65" s="9">
        <f t="shared" si="19"/>
        <v>6.25E-2</v>
      </c>
      <c r="O65" s="9">
        <f t="shared" si="20"/>
        <v>0.27083333333333337</v>
      </c>
      <c r="Q65" t="s">
        <v>119</v>
      </c>
      <c r="S65" t="s">
        <v>104</v>
      </c>
      <c r="U65" t="s">
        <v>98</v>
      </c>
    </row>
    <row r="66" spans="1:21" x14ac:dyDescent="0.2">
      <c r="A66">
        <v>52</v>
      </c>
      <c r="B66" s="15" t="str">
        <f t="shared" si="25"/>
        <v>Mon</v>
      </c>
      <c r="C66" s="1">
        <f t="shared" si="29"/>
        <v>39685</v>
      </c>
      <c r="D66" t="s">
        <v>83</v>
      </c>
      <c r="E66">
        <v>10</v>
      </c>
      <c r="G66">
        <v>2</v>
      </c>
      <c r="H66">
        <v>2400</v>
      </c>
      <c r="I66" s="9">
        <f t="shared" si="26"/>
        <v>0.12777777777777777</v>
      </c>
      <c r="J66" s="9"/>
      <c r="K66" s="2">
        <f t="shared" si="27"/>
        <v>7.6</v>
      </c>
      <c r="L66" s="9">
        <f t="shared" si="28"/>
        <v>7.9166666666666663E-2</v>
      </c>
      <c r="M66" s="9"/>
      <c r="N66" s="9">
        <f t="shared" si="19"/>
        <v>6.25E-2</v>
      </c>
      <c r="O66" s="9">
        <f t="shared" si="20"/>
        <v>0.26944444444444443</v>
      </c>
      <c r="Q66" t="s">
        <v>103</v>
      </c>
      <c r="S66" t="s">
        <v>107</v>
      </c>
      <c r="U66" t="s">
        <v>96</v>
      </c>
    </row>
    <row r="67" spans="1:21" x14ac:dyDescent="0.2">
      <c r="A67">
        <v>53</v>
      </c>
      <c r="B67" s="15" t="str">
        <f t="shared" si="25"/>
        <v>Tue</v>
      </c>
      <c r="C67" s="1">
        <f t="shared" si="29"/>
        <v>39686</v>
      </c>
      <c r="D67" t="s">
        <v>83</v>
      </c>
      <c r="E67">
        <v>16</v>
      </c>
      <c r="G67">
        <v>0</v>
      </c>
      <c r="H67">
        <v>0</v>
      </c>
      <c r="I67" s="9">
        <f t="shared" si="26"/>
        <v>0</v>
      </c>
      <c r="J67" s="9"/>
      <c r="K67" s="2">
        <f t="shared" si="27"/>
        <v>16</v>
      </c>
      <c r="L67" s="9">
        <f t="shared" si="28"/>
        <v>0.16666666666666666</v>
      </c>
      <c r="M67" s="9"/>
      <c r="N67" s="9">
        <f t="shared" si="19"/>
        <v>6.25E-2</v>
      </c>
      <c r="O67" s="9">
        <f t="shared" si="20"/>
        <v>0.22916666666666666</v>
      </c>
      <c r="Q67" t="s">
        <v>94</v>
      </c>
      <c r="S67" t="s">
        <v>109</v>
      </c>
      <c r="U67" t="s">
        <v>110</v>
      </c>
    </row>
    <row r="68" spans="1:21" x14ac:dyDescent="0.2">
      <c r="A68">
        <v>54</v>
      </c>
      <c r="B68" s="15" t="str">
        <f t="shared" si="25"/>
        <v>Wed</v>
      </c>
      <c r="C68" s="1">
        <f t="shared" si="29"/>
        <v>39687</v>
      </c>
      <c r="D68" t="s">
        <v>74</v>
      </c>
      <c r="E68">
        <v>20</v>
      </c>
      <c r="G68">
        <v>1</v>
      </c>
      <c r="H68">
        <v>300</v>
      </c>
      <c r="I68" s="9">
        <f t="shared" si="26"/>
        <v>2.6388888888888889E-2</v>
      </c>
      <c r="J68" s="9"/>
      <c r="K68" s="2">
        <f t="shared" si="27"/>
        <v>19.7</v>
      </c>
      <c r="L68" s="9">
        <f t="shared" si="28"/>
        <v>0.20486111111111113</v>
      </c>
      <c r="M68" s="9"/>
      <c r="N68" s="9">
        <f t="shared" si="19"/>
        <v>6.25E-2</v>
      </c>
      <c r="O68" s="9">
        <f t="shared" si="20"/>
        <v>0.29375000000000001</v>
      </c>
      <c r="Q68" t="s">
        <v>119</v>
      </c>
      <c r="S68" t="s">
        <v>104</v>
      </c>
      <c r="U68" t="s">
        <v>111</v>
      </c>
    </row>
    <row r="69" spans="1:21" x14ac:dyDescent="0.2">
      <c r="A69">
        <v>55</v>
      </c>
      <c r="B69" s="15" t="str">
        <f t="shared" si="25"/>
        <v>Thur</v>
      </c>
      <c r="C69" s="1">
        <f t="shared" si="29"/>
        <v>39688</v>
      </c>
      <c r="D69" t="s">
        <v>80</v>
      </c>
      <c r="I69" s="9">
        <f t="shared" si="26"/>
        <v>0</v>
      </c>
      <c r="J69" s="9"/>
      <c r="K69" s="2">
        <f t="shared" si="27"/>
        <v>0</v>
      </c>
      <c r="L69" s="9">
        <f t="shared" si="28"/>
        <v>0</v>
      </c>
      <c r="M69" s="9"/>
      <c r="N69" s="9" t="str">
        <f t="shared" si="19"/>
        <v xml:space="preserve"> </v>
      </c>
      <c r="O69" s="9" t="str">
        <f t="shared" si="20"/>
        <v xml:space="preserve"> </v>
      </c>
      <c r="Q69" t="s">
        <v>94</v>
      </c>
      <c r="S69" t="s">
        <v>107</v>
      </c>
      <c r="U69" t="s">
        <v>115</v>
      </c>
    </row>
    <row r="70" spans="1:21" x14ac:dyDescent="0.2">
      <c r="A70">
        <v>56</v>
      </c>
      <c r="B70" s="15" t="str">
        <f t="shared" si="25"/>
        <v>Fri</v>
      </c>
      <c r="C70" s="1">
        <f>C69+1</f>
        <v>39689</v>
      </c>
      <c r="D70" t="s">
        <v>33</v>
      </c>
      <c r="E70">
        <v>21</v>
      </c>
      <c r="G70">
        <v>3</v>
      </c>
      <c r="H70">
        <v>650</v>
      </c>
      <c r="I70" s="9">
        <f t="shared" ref="I70:I78" si="30">(G70*UnloadReload)+(H70/1000*PortageSpeed)*IF(PortageTrips=1,1,IF(PortageTrips=2,3,IF(PortageTrips=3,5,99)))</f>
        <v>6.8749999999999992E-2</v>
      </c>
      <c r="J70" s="9"/>
      <c r="K70" s="2">
        <f t="shared" ref="K70:K78" si="31">E70-H70/1000</f>
        <v>20.350000000000001</v>
      </c>
      <c r="L70" s="9">
        <f t="shared" si="28"/>
        <v>0.21180555555555555</v>
      </c>
      <c r="M70" s="9"/>
      <c r="N70" s="9">
        <f t="shared" si="19"/>
        <v>6.25E-2</v>
      </c>
      <c r="O70" s="9">
        <f t="shared" si="20"/>
        <v>0.34305555555555556</v>
      </c>
      <c r="Q70" t="s">
        <v>94</v>
      </c>
      <c r="S70" t="s">
        <v>92</v>
      </c>
      <c r="U70" t="s">
        <v>105</v>
      </c>
    </row>
    <row r="71" spans="1:21" x14ac:dyDescent="0.2">
      <c r="A71">
        <v>57</v>
      </c>
      <c r="B71" s="15" t="str">
        <f t="shared" si="25"/>
        <v>Sat</v>
      </c>
      <c r="C71" s="1">
        <f t="shared" si="29"/>
        <v>39690</v>
      </c>
      <c r="D71" t="s">
        <v>75</v>
      </c>
      <c r="E71">
        <v>22</v>
      </c>
      <c r="G71">
        <v>2</v>
      </c>
      <c r="H71">
        <v>1100</v>
      </c>
      <c r="I71" s="9">
        <f t="shared" si="30"/>
        <v>7.3611111111111113E-2</v>
      </c>
      <c r="J71" s="9"/>
      <c r="K71" s="2">
        <f t="shared" si="31"/>
        <v>20.9</v>
      </c>
      <c r="L71" s="9">
        <f t="shared" ref="L71:L85" si="32">TIME(INT(K71/PaddleSpeed),INT(((K71/PaddleSpeed)-INT(K71/PaddleSpeed))*60),0)</f>
        <v>0.21736111111111112</v>
      </c>
      <c r="M71" s="9"/>
      <c r="N71" s="9">
        <f t="shared" si="19"/>
        <v>6.25E-2</v>
      </c>
      <c r="O71" s="9">
        <f t="shared" si="20"/>
        <v>0.35347222222222224</v>
      </c>
      <c r="Q71" t="s">
        <v>103</v>
      </c>
      <c r="S71" t="s">
        <v>109</v>
      </c>
      <c r="U71" t="s">
        <v>112</v>
      </c>
    </row>
    <row r="72" spans="1:21" x14ac:dyDescent="0.2">
      <c r="A72">
        <v>58</v>
      </c>
      <c r="B72" s="15" t="str">
        <f t="shared" si="25"/>
        <v>Sun</v>
      </c>
      <c r="C72" s="1">
        <f t="shared" si="29"/>
        <v>39691</v>
      </c>
      <c r="D72" t="s">
        <v>75</v>
      </c>
      <c r="E72">
        <v>28</v>
      </c>
      <c r="G72">
        <v>0</v>
      </c>
      <c r="H72">
        <v>0</v>
      </c>
      <c r="I72" s="9">
        <f t="shared" si="30"/>
        <v>0</v>
      </c>
      <c r="J72" s="9"/>
      <c r="K72" s="2">
        <f t="shared" si="31"/>
        <v>28</v>
      </c>
      <c r="L72" s="9">
        <f t="shared" si="32"/>
        <v>0.29166666666666669</v>
      </c>
      <c r="M72" s="9"/>
      <c r="N72" s="9">
        <f t="shared" si="19"/>
        <v>6.25E-2</v>
      </c>
      <c r="O72" s="9">
        <f t="shared" si="20"/>
        <v>0.35416666666666669</v>
      </c>
      <c r="Q72" t="s">
        <v>97</v>
      </c>
      <c r="S72" t="s">
        <v>92</v>
      </c>
      <c r="U72" t="s">
        <v>113</v>
      </c>
    </row>
    <row r="73" spans="1:21" x14ac:dyDescent="0.2">
      <c r="A73">
        <v>59</v>
      </c>
      <c r="B73" s="15" t="str">
        <f t="shared" si="25"/>
        <v>Mon</v>
      </c>
      <c r="C73" s="1">
        <f t="shared" si="29"/>
        <v>39692</v>
      </c>
      <c r="D73" t="s">
        <v>76</v>
      </c>
      <c r="E73">
        <v>24</v>
      </c>
      <c r="G73">
        <v>1</v>
      </c>
      <c r="H73">
        <v>500</v>
      </c>
      <c r="I73" s="9">
        <f t="shared" si="30"/>
        <v>3.4722222222222224E-2</v>
      </c>
      <c r="J73" s="9"/>
      <c r="K73" s="2">
        <f t="shared" si="31"/>
        <v>23.5</v>
      </c>
      <c r="L73" s="9">
        <f t="shared" si="32"/>
        <v>0.24444444444444446</v>
      </c>
      <c r="M73" s="9"/>
      <c r="N73" s="9">
        <f t="shared" si="19"/>
        <v>6.25E-2</v>
      </c>
      <c r="O73" s="9">
        <f t="shared" si="20"/>
        <v>0.34166666666666667</v>
      </c>
      <c r="Q73" t="s">
        <v>94</v>
      </c>
      <c r="S73" t="s">
        <v>104</v>
      </c>
      <c r="U73" t="s">
        <v>108</v>
      </c>
    </row>
    <row r="74" spans="1:21" x14ac:dyDescent="0.2">
      <c r="A74">
        <v>60</v>
      </c>
      <c r="B74" s="15" t="str">
        <f t="shared" si="25"/>
        <v>Tue</v>
      </c>
      <c r="C74" s="1">
        <f t="shared" si="29"/>
        <v>39693</v>
      </c>
      <c r="D74" t="s">
        <v>32</v>
      </c>
      <c r="E74">
        <v>0</v>
      </c>
      <c r="G74">
        <v>0</v>
      </c>
      <c r="H74">
        <v>0</v>
      </c>
      <c r="I74" s="9">
        <f t="shared" si="30"/>
        <v>0</v>
      </c>
      <c r="J74" s="9"/>
      <c r="K74" s="2">
        <f t="shared" si="31"/>
        <v>0</v>
      </c>
      <c r="L74" s="9">
        <f t="shared" si="32"/>
        <v>0</v>
      </c>
      <c r="M74" s="9"/>
      <c r="N74" s="9" t="str">
        <f t="shared" si="19"/>
        <v xml:space="preserve"> </v>
      </c>
      <c r="O74" s="9" t="str">
        <f t="shared" si="20"/>
        <v xml:space="preserve"> </v>
      </c>
      <c r="Q74" t="s">
        <v>101</v>
      </c>
      <c r="S74" t="s">
        <v>92</v>
      </c>
      <c r="U74" t="s">
        <v>102</v>
      </c>
    </row>
    <row r="75" spans="1:21" x14ac:dyDescent="0.2">
      <c r="A75">
        <v>61</v>
      </c>
      <c r="B75" s="15" t="str">
        <f t="shared" si="25"/>
        <v>Wed</v>
      </c>
      <c r="C75" s="1">
        <f t="shared" si="29"/>
        <v>39694</v>
      </c>
      <c r="D75" t="s">
        <v>33</v>
      </c>
      <c r="E75">
        <v>16</v>
      </c>
      <c r="G75">
        <v>6</v>
      </c>
      <c r="H75">
        <v>2000</v>
      </c>
      <c r="I75" s="9">
        <f t="shared" si="30"/>
        <v>0.16666666666666666</v>
      </c>
      <c r="J75" s="9"/>
      <c r="K75" s="2">
        <f t="shared" si="31"/>
        <v>14</v>
      </c>
      <c r="L75" s="9">
        <f t="shared" si="32"/>
        <v>0.14583333333333334</v>
      </c>
      <c r="M75" s="9"/>
      <c r="N75" s="9">
        <f t="shared" si="19"/>
        <v>6.25E-2</v>
      </c>
      <c r="O75" s="9">
        <f t="shared" si="20"/>
        <v>0.375</v>
      </c>
      <c r="Q75" t="s">
        <v>97</v>
      </c>
      <c r="S75" t="s">
        <v>104</v>
      </c>
      <c r="U75" t="s">
        <v>98</v>
      </c>
    </row>
    <row r="76" spans="1:21" x14ac:dyDescent="0.2">
      <c r="A76">
        <v>62</v>
      </c>
      <c r="B76" s="15" t="str">
        <f t="shared" si="25"/>
        <v>Thur</v>
      </c>
      <c r="C76" s="1">
        <f t="shared" si="29"/>
        <v>39695</v>
      </c>
      <c r="D76" t="s">
        <v>77</v>
      </c>
      <c r="E76">
        <v>25</v>
      </c>
      <c r="G76">
        <v>1</v>
      </c>
      <c r="H76">
        <v>400</v>
      </c>
      <c r="I76" s="9">
        <f t="shared" si="30"/>
        <v>3.0555555555555555E-2</v>
      </c>
      <c r="J76" s="9"/>
      <c r="K76" s="2">
        <f t="shared" si="31"/>
        <v>24.6</v>
      </c>
      <c r="L76" s="9">
        <f t="shared" si="32"/>
        <v>0.25625000000000003</v>
      </c>
      <c r="M76" s="9"/>
      <c r="N76" s="9">
        <f t="shared" si="19"/>
        <v>6.25E-2</v>
      </c>
      <c r="O76" s="9">
        <f>IF(E76&gt;0,(I76+L76+N76)," ")</f>
        <v>0.34930555555555559</v>
      </c>
      <c r="Q76" t="s">
        <v>106</v>
      </c>
      <c r="S76" t="s">
        <v>107</v>
      </c>
      <c r="U76" t="s">
        <v>96</v>
      </c>
    </row>
    <row r="77" spans="1:21" x14ac:dyDescent="0.2">
      <c r="A77">
        <v>63</v>
      </c>
      <c r="B77" s="15" t="str">
        <f t="shared" si="25"/>
        <v>Fri</v>
      </c>
      <c r="C77" s="1">
        <f t="shared" si="29"/>
        <v>39696</v>
      </c>
      <c r="D77" t="s">
        <v>50</v>
      </c>
      <c r="E77">
        <v>22</v>
      </c>
      <c r="G77">
        <v>1</v>
      </c>
      <c r="H77">
        <v>200</v>
      </c>
      <c r="I77" s="9">
        <f t="shared" si="30"/>
        <v>2.222222222222222E-2</v>
      </c>
      <c r="J77" s="9"/>
      <c r="K77" s="2">
        <f t="shared" si="31"/>
        <v>21.8</v>
      </c>
      <c r="L77" s="9">
        <f t="shared" si="32"/>
        <v>0.22708333333333333</v>
      </c>
      <c r="M77" s="9"/>
      <c r="N77" s="9">
        <f t="shared" si="19"/>
        <v>6.25E-2</v>
      </c>
      <c r="O77" s="9">
        <f>IF(E77&gt;0,(I77+L77+N77)," ")</f>
        <v>0.31180555555555556</v>
      </c>
      <c r="Q77" t="s">
        <v>94</v>
      </c>
      <c r="S77" t="s">
        <v>109</v>
      </c>
      <c r="U77" t="s">
        <v>110</v>
      </c>
    </row>
    <row r="78" spans="1:21" x14ac:dyDescent="0.2">
      <c r="A78">
        <v>64</v>
      </c>
      <c r="B78" s="15" t="str">
        <f t="shared" si="25"/>
        <v>Sat</v>
      </c>
      <c r="C78" s="1">
        <f t="shared" si="29"/>
        <v>39697</v>
      </c>
      <c r="D78" t="s">
        <v>84</v>
      </c>
      <c r="E78">
        <v>24</v>
      </c>
      <c r="G78">
        <v>0</v>
      </c>
      <c r="H78">
        <v>0</v>
      </c>
      <c r="I78" s="9">
        <f t="shared" si="30"/>
        <v>0</v>
      </c>
      <c r="J78" s="9"/>
      <c r="K78" s="2">
        <f t="shared" si="31"/>
        <v>24</v>
      </c>
      <c r="L78" s="9">
        <f t="shared" si="32"/>
        <v>0.25</v>
      </c>
      <c r="M78" s="9"/>
      <c r="N78" s="9">
        <f t="shared" si="19"/>
        <v>6.25E-2</v>
      </c>
      <c r="O78" s="9">
        <f>IF(E78&gt;0,(I78+L78+N78)," ")</f>
        <v>0.3125</v>
      </c>
      <c r="Q78" t="s">
        <v>103</v>
      </c>
      <c r="S78" t="s">
        <v>104</v>
      </c>
      <c r="U78" t="s">
        <v>115</v>
      </c>
    </row>
    <row r="79" spans="1:21" x14ac:dyDescent="0.2">
      <c r="A79">
        <v>65</v>
      </c>
      <c r="B79" s="15" t="str">
        <f t="shared" si="25"/>
        <v>Sun</v>
      </c>
      <c r="C79" s="1">
        <f t="shared" si="29"/>
        <v>39698</v>
      </c>
      <c r="D79" t="s">
        <v>50</v>
      </c>
      <c r="E79">
        <v>21</v>
      </c>
      <c r="G79">
        <v>2</v>
      </c>
      <c r="H79">
        <v>600</v>
      </c>
      <c r="I79" s="9">
        <f t="shared" ref="I79:I85" si="33">(G79*UnloadReload)+(H79/1000*PortageSpeed)*IF(PortageTrips=1,1,IF(PortageTrips=2,3,IF(PortageTrips=3,5,99)))</f>
        <v>5.2777777777777778E-2</v>
      </c>
      <c r="J79" s="9"/>
      <c r="K79" s="2">
        <f t="shared" ref="K79:K85" si="34">E79-H79/1000</f>
        <v>20.399999999999999</v>
      </c>
      <c r="L79" s="9">
        <f t="shared" si="32"/>
        <v>0.21180555555555555</v>
      </c>
      <c r="M79" s="9"/>
      <c r="N79" s="9">
        <f t="shared" ref="N79:N85" si="35">IF(E79&gt;0,((NumBreaks*BreakTime)+LunchTime)," " )</f>
        <v>6.25E-2</v>
      </c>
      <c r="O79" s="9">
        <f t="shared" ref="O79:O85" si="36">IF(E79&gt;0,(I79+L79+N79)," ")</f>
        <v>0.32708333333333334</v>
      </c>
      <c r="Q79" t="s">
        <v>106</v>
      </c>
      <c r="S79" t="s">
        <v>107</v>
      </c>
      <c r="U79" t="s">
        <v>112</v>
      </c>
    </row>
    <row r="80" spans="1:21" x14ac:dyDescent="0.2">
      <c r="A80">
        <v>66</v>
      </c>
      <c r="B80" s="15" t="str">
        <f t="shared" si="25"/>
        <v>Mon</v>
      </c>
      <c r="C80" s="1">
        <f t="shared" si="29"/>
        <v>39699</v>
      </c>
      <c r="D80" t="s">
        <v>32</v>
      </c>
      <c r="E80">
        <v>0</v>
      </c>
      <c r="G80">
        <v>0</v>
      </c>
      <c r="H80">
        <v>0</v>
      </c>
      <c r="I80" s="9">
        <f t="shared" si="33"/>
        <v>0</v>
      </c>
      <c r="J80" s="9"/>
      <c r="K80" s="2">
        <f t="shared" si="34"/>
        <v>0</v>
      </c>
      <c r="L80" s="9">
        <f t="shared" si="32"/>
        <v>0</v>
      </c>
      <c r="M80" s="9"/>
      <c r="N80" s="9" t="str">
        <f t="shared" si="35"/>
        <v xml:space="preserve"> </v>
      </c>
      <c r="O80" s="9" t="str">
        <f t="shared" si="36"/>
        <v xml:space="preserve"> </v>
      </c>
      <c r="Q80" t="s">
        <v>99</v>
      </c>
      <c r="S80" t="s">
        <v>109</v>
      </c>
      <c r="U80" t="s">
        <v>113</v>
      </c>
    </row>
    <row r="81" spans="1:21" x14ac:dyDescent="0.2">
      <c r="A81">
        <v>67</v>
      </c>
      <c r="B81" s="15" t="str">
        <f t="shared" si="25"/>
        <v>Tue</v>
      </c>
      <c r="C81" s="1">
        <f t="shared" si="29"/>
        <v>39700</v>
      </c>
      <c r="D81" t="s">
        <v>50</v>
      </c>
      <c r="E81">
        <v>22</v>
      </c>
      <c r="G81">
        <v>2</v>
      </c>
      <c r="H81">
        <v>600</v>
      </c>
      <c r="I81" s="9">
        <f t="shared" si="33"/>
        <v>5.2777777777777778E-2</v>
      </c>
      <c r="J81" s="9"/>
      <c r="K81" s="2">
        <f t="shared" si="34"/>
        <v>21.4</v>
      </c>
      <c r="L81" s="9">
        <f t="shared" si="32"/>
        <v>0.22291666666666665</v>
      </c>
      <c r="M81" s="9"/>
      <c r="N81" s="9">
        <f t="shared" si="35"/>
        <v>6.25E-2</v>
      </c>
      <c r="O81" s="9">
        <f t="shared" si="36"/>
        <v>0.33819444444444441</v>
      </c>
      <c r="Q81" t="s">
        <v>97</v>
      </c>
      <c r="S81" t="s">
        <v>104</v>
      </c>
      <c r="U81" t="s">
        <v>114</v>
      </c>
    </row>
    <row r="82" spans="1:21" x14ac:dyDescent="0.2">
      <c r="A82">
        <v>68</v>
      </c>
      <c r="B82" s="15" t="str">
        <f t="shared" si="25"/>
        <v>Wed</v>
      </c>
      <c r="C82" s="1">
        <f t="shared" si="29"/>
        <v>39701</v>
      </c>
      <c r="D82" t="s">
        <v>87</v>
      </c>
      <c r="E82">
        <v>30</v>
      </c>
      <c r="G82">
        <v>2</v>
      </c>
      <c r="H82">
        <v>60</v>
      </c>
      <c r="I82" s="9">
        <f t="shared" si="33"/>
        <v>3.0277777777777775E-2</v>
      </c>
      <c r="J82" s="9"/>
      <c r="K82" s="2">
        <f t="shared" si="34"/>
        <v>29.94</v>
      </c>
      <c r="L82" s="9">
        <f t="shared" si="32"/>
        <v>0.31180555555555556</v>
      </c>
      <c r="M82" s="9"/>
      <c r="N82" s="9">
        <f t="shared" si="35"/>
        <v>6.25E-2</v>
      </c>
      <c r="O82" s="9">
        <f t="shared" si="36"/>
        <v>0.40458333333333335</v>
      </c>
      <c r="Q82" t="s">
        <v>103</v>
      </c>
      <c r="S82" t="s">
        <v>107</v>
      </c>
      <c r="U82" t="s">
        <v>102</v>
      </c>
    </row>
    <row r="83" spans="1:21" x14ac:dyDescent="0.2">
      <c r="A83">
        <v>69</v>
      </c>
      <c r="B83" s="15" t="str">
        <f t="shared" si="25"/>
        <v>Thur</v>
      </c>
      <c r="C83" s="1">
        <f t="shared" si="29"/>
        <v>39702</v>
      </c>
      <c r="D83" t="s">
        <v>85</v>
      </c>
      <c r="E83">
        <v>30</v>
      </c>
      <c r="G83">
        <v>0</v>
      </c>
      <c r="H83">
        <v>0</v>
      </c>
      <c r="I83" s="9">
        <f t="shared" si="33"/>
        <v>0</v>
      </c>
      <c r="J83" s="9"/>
      <c r="K83" s="2">
        <f t="shared" si="34"/>
        <v>30</v>
      </c>
      <c r="L83" s="9">
        <f t="shared" si="32"/>
        <v>0.3125</v>
      </c>
      <c r="M83" s="9"/>
      <c r="N83" s="9">
        <f t="shared" si="35"/>
        <v>6.25E-2</v>
      </c>
      <c r="O83" s="9">
        <f t="shared" si="36"/>
        <v>0.375</v>
      </c>
      <c r="Q83" t="s">
        <v>106</v>
      </c>
      <c r="S83" t="s">
        <v>109</v>
      </c>
      <c r="U83" t="s">
        <v>110</v>
      </c>
    </row>
    <row r="84" spans="1:21" x14ac:dyDescent="0.2">
      <c r="A84">
        <v>70</v>
      </c>
      <c r="B84" s="15" t="str">
        <f t="shared" si="25"/>
        <v>Fri</v>
      </c>
      <c r="C84" s="1">
        <f t="shared" si="29"/>
        <v>39703</v>
      </c>
      <c r="D84" t="s">
        <v>32</v>
      </c>
      <c r="E84">
        <v>0</v>
      </c>
      <c r="G84">
        <v>0</v>
      </c>
      <c r="H84">
        <v>0</v>
      </c>
      <c r="I84" s="9">
        <f t="shared" si="33"/>
        <v>0</v>
      </c>
      <c r="J84" s="9"/>
      <c r="K84" s="2">
        <f t="shared" si="34"/>
        <v>0</v>
      </c>
      <c r="L84" s="9">
        <f t="shared" si="32"/>
        <v>0</v>
      </c>
      <c r="M84" s="9"/>
      <c r="N84" s="9" t="str">
        <f t="shared" si="35"/>
        <v xml:space="preserve"> </v>
      </c>
      <c r="O84" s="9" t="str">
        <f t="shared" si="36"/>
        <v xml:space="preserve"> </v>
      </c>
      <c r="Q84" t="s">
        <v>94</v>
      </c>
      <c r="S84" t="s">
        <v>116</v>
      </c>
      <c r="U84" t="s">
        <v>98</v>
      </c>
    </row>
    <row r="85" spans="1:21" x14ac:dyDescent="0.2">
      <c r="A85">
        <v>71</v>
      </c>
      <c r="B85" s="15" t="str">
        <f t="shared" si="25"/>
        <v>Sat</v>
      </c>
      <c r="C85" s="1">
        <f t="shared" si="29"/>
        <v>39704</v>
      </c>
      <c r="D85" t="s">
        <v>86</v>
      </c>
      <c r="E85">
        <v>8</v>
      </c>
      <c r="G85">
        <v>0</v>
      </c>
      <c r="H85">
        <v>0</v>
      </c>
      <c r="I85" s="9">
        <f t="shared" si="33"/>
        <v>0</v>
      </c>
      <c r="J85" s="9"/>
      <c r="K85" s="2">
        <f t="shared" si="34"/>
        <v>8</v>
      </c>
      <c r="L85" s="9">
        <f t="shared" si="32"/>
        <v>8.3333333333333329E-2</v>
      </c>
      <c r="M85" s="9"/>
      <c r="N85" s="9">
        <f t="shared" si="35"/>
        <v>6.25E-2</v>
      </c>
      <c r="O85" s="9">
        <f t="shared" si="36"/>
        <v>0.14583333333333331</v>
      </c>
      <c r="Q85" t="s">
        <v>101</v>
      </c>
      <c r="S85" t="s">
        <v>107</v>
      </c>
      <c r="U85" t="s">
        <v>111</v>
      </c>
    </row>
    <row r="87" spans="1:21" x14ac:dyDescent="0.2">
      <c r="D87" s="16" t="s">
        <v>34</v>
      </c>
      <c r="E87">
        <f>SUM(E14:E85)</f>
        <v>1345</v>
      </c>
      <c r="G87">
        <f>SUM(G14:G85)</f>
        <v>113</v>
      </c>
      <c r="H87">
        <f>SUM(H14:H85)</f>
        <v>33520</v>
      </c>
    </row>
  </sheetData>
  <phoneticPr fontId="0" type="noConversion"/>
  <pageMargins left="0.25" right="0.25" top="0.51" bottom="0.52" header="0.5" footer="0.5"/>
  <pageSetup scale="80" orientation="landscape" horizontalDpi="360" verticalDpi="360" r:id="rId1"/>
  <headerFooter alignWithMargins="0"/>
  <rowBreaks count="1" manualBreakCount="1">
    <brk id="51" max="20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D20"/>
  <sheetViews>
    <sheetView workbookViewId="0">
      <selection activeCell="A22" sqref="A22"/>
    </sheetView>
  </sheetViews>
  <sheetFormatPr defaultRowHeight="12.75" x14ac:dyDescent="0.2"/>
  <sheetData>
    <row r="2" spans="1:4" x14ac:dyDescent="0.2">
      <c r="A2" t="s">
        <v>35</v>
      </c>
    </row>
    <row r="4" spans="1:4" x14ac:dyDescent="0.2">
      <c r="B4" t="s">
        <v>38</v>
      </c>
    </row>
    <row r="5" spans="1:4" x14ac:dyDescent="0.2">
      <c r="C5" t="s">
        <v>36</v>
      </c>
    </row>
    <row r="7" spans="1:4" x14ac:dyDescent="0.2">
      <c r="B7" t="s">
        <v>37</v>
      </c>
    </row>
    <row r="10" spans="1:4" x14ac:dyDescent="0.2">
      <c r="A10" t="s">
        <v>39</v>
      </c>
    </row>
    <row r="11" spans="1:4" x14ac:dyDescent="0.2">
      <c r="B11" t="s">
        <v>40</v>
      </c>
    </row>
    <row r="12" spans="1:4" x14ac:dyDescent="0.2">
      <c r="C12" t="s">
        <v>41</v>
      </c>
    </row>
    <row r="13" spans="1:4" x14ac:dyDescent="0.2">
      <c r="C13" t="s">
        <v>42</v>
      </c>
    </row>
    <row r="14" spans="1:4" x14ac:dyDescent="0.2">
      <c r="C14" t="s">
        <v>43</v>
      </c>
    </row>
    <row r="15" spans="1:4" x14ac:dyDescent="0.2">
      <c r="D15" t="s">
        <v>44</v>
      </c>
    </row>
    <row r="16" spans="1:4" x14ac:dyDescent="0.2">
      <c r="D16" t="s">
        <v>45</v>
      </c>
    </row>
    <row r="18" spans="1:2" x14ac:dyDescent="0.2">
      <c r="A18" t="s">
        <v>46</v>
      </c>
    </row>
    <row r="19" spans="1:2" x14ac:dyDescent="0.2">
      <c r="A19" t="s">
        <v>47</v>
      </c>
    </row>
    <row r="20" spans="1:2" x14ac:dyDescent="0.2">
      <c r="B20" t="s">
        <v>48</v>
      </c>
    </row>
  </sheetData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Spreadsheet</vt:lpstr>
      <vt:lpstr>Instructions</vt:lpstr>
      <vt:lpstr>BreakTime</vt:lpstr>
      <vt:lpstr>Day</vt:lpstr>
      <vt:lpstr>DAYNO</vt:lpstr>
      <vt:lpstr>LunchTime</vt:lpstr>
      <vt:lpstr>NumBreaks</vt:lpstr>
      <vt:lpstr>PaddleSpeed</vt:lpstr>
      <vt:lpstr>PortageSpeed</vt:lpstr>
      <vt:lpstr>PortageTrips</vt:lpstr>
      <vt:lpstr>Spreadsheet!Print_Area</vt:lpstr>
      <vt:lpstr>Spreadsheet!Print_Titles</vt:lpstr>
      <vt:lpstr>UnloadReload</vt:lpstr>
    </vt:vector>
  </TitlesOfParts>
  <Company>Dartnell Enterprises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warner</dc:creator>
  <cp:lastModifiedBy>Scott</cp:lastModifiedBy>
  <cp:lastPrinted>2005-05-28T21:20:30Z</cp:lastPrinted>
  <dcterms:created xsi:type="dcterms:W3CDTF">2002-06-06T21:29:52Z</dcterms:created>
  <dcterms:modified xsi:type="dcterms:W3CDTF">2020-11-26T22:53:43Z</dcterms:modified>
</cp:coreProperties>
</file>